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xr:revisionPtr revIDLastSave="0" documentId="8_{BA9117C1-4C29-424D-AD05-81B0C0491978}" xr6:coauthVersionLast="47" xr6:coauthVersionMax="47" xr10:uidLastSave="{00000000-0000-0000-0000-000000000000}"/>
  <bookViews>
    <workbookView xWindow="120" yWindow="60" windowWidth="11685" windowHeight="6060" activeTab="1" xr2:uid="{00000000-000D-0000-FFFF-FFFF00000000}"/>
  </bookViews>
  <sheets>
    <sheet name="リーグ表" sheetId="1" r:id="rId1"/>
    <sheet name="第２日目 (2)" sheetId="7" r:id="rId2"/>
    <sheet name="時間表 (2)" sheetId="6" r:id="rId3"/>
  </sheets>
  <externalReferences>
    <externalReference r:id="rId4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8" i="7" l="1"/>
  <c r="AA48" i="7"/>
  <c r="W48" i="7"/>
  <c r="S48" i="7"/>
  <c r="O48" i="7"/>
  <c r="K48" i="7"/>
  <c r="G48" i="7"/>
  <c r="C48" i="7"/>
  <c r="AE20" i="7"/>
  <c r="AA20" i="7"/>
  <c r="W20" i="7"/>
  <c r="S20" i="7"/>
  <c r="O20" i="7"/>
  <c r="K20" i="7"/>
  <c r="G20" i="7"/>
  <c r="C20" i="7"/>
  <c r="F14" i="6"/>
  <c r="H14" i="6"/>
  <c r="H12" i="6"/>
  <c r="I13" i="6"/>
  <c r="F16" i="6"/>
  <c r="H16" i="6"/>
  <c r="I32" i="6"/>
  <c r="H32" i="6"/>
  <c r="F32" i="6"/>
  <c r="I31" i="6"/>
  <c r="H31" i="6"/>
  <c r="F31" i="6"/>
  <c r="I30" i="6"/>
  <c r="H30" i="6"/>
  <c r="F30" i="6"/>
  <c r="I29" i="6"/>
  <c r="H29" i="6"/>
  <c r="F29" i="6"/>
  <c r="I28" i="6"/>
  <c r="H28" i="6"/>
  <c r="F28" i="6"/>
  <c r="I27" i="6"/>
  <c r="H27" i="6"/>
  <c r="F27" i="6"/>
  <c r="I26" i="6"/>
  <c r="H26" i="6"/>
  <c r="F26" i="6"/>
  <c r="I25" i="6"/>
  <c r="H25" i="6"/>
  <c r="F25" i="6"/>
  <c r="I24" i="6"/>
  <c r="H24" i="6"/>
  <c r="F24" i="6"/>
  <c r="I23" i="6"/>
  <c r="H23" i="6"/>
  <c r="F23" i="6"/>
  <c r="I22" i="6"/>
  <c r="H22" i="6"/>
  <c r="F22" i="6"/>
  <c r="I21" i="6"/>
  <c r="H21" i="6"/>
  <c r="F21" i="6"/>
  <c r="D3" i="1"/>
  <c r="G3" i="1"/>
  <c r="I3" i="1"/>
  <c r="M3" i="1"/>
  <c r="D4" i="1"/>
  <c r="G4" i="1"/>
  <c r="J4" i="1"/>
  <c r="M4" i="1"/>
  <c r="R4" i="1"/>
  <c r="S4" i="1"/>
  <c r="W4" i="1"/>
  <c r="O4" i="1"/>
  <c r="X4" i="1"/>
  <c r="P4" i="1"/>
  <c r="Y4" i="1"/>
  <c r="Q4" i="1"/>
  <c r="G6" i="1"/>
  <c r="J6" i="1"/>
  <c r="M6" i="1"/>
  <c r="C7" i="1"/>
  <c r="R6" i="1"/>
  <c r="E7" i="1"/>
  <c r="J8" i="1"/>
  <c r="M8" i="1"/>
  <c r="C9" i="1"/>
  <c r="F9" i="1"/>
  <c r="R8" i="1"/>
  <c r="E9" i="1"/>
  <c r="H9" i="1"/>
  <c r="G8" i="1"/>
  <c r="M10" i="1"/>
  <c r="C11" i="1"/>
  <c r="F11" i="1"/>
  <c r="I11" i="1"/>
  <c r="R10" i="1"/>
  <c r="AB10" i="1"/>
  <c r="E11" i="1"/>
  <c r="H11" i="1"/>
  <c r="G10" i="1"/>
  <c r="K11" i="1"/>
  <c r="D13" i="1"/>
  <c r="F13" i="1"/>
  <c r="J13" i="1"/>
  <c r="M13" i="1"/>
  <c r="D14" i="1"/>
  <c r="G14" i="1"/>
  <c r="J14" i="1"/>
  <c r="M14" i="1"/>
  <c r="W14" i="1"/>
  <c r="O14" i="1"/>
  <c r="R14" i="1"/>
  <c r="S14" i="1"/>
  <c r="G16" i="1"/>
  <c r="J16" i="1"/>
  <c r="M16" i="1"/>
  <c r="C17" i="1"/>
  <c r="R16" i="1"/>
  <c r="E17" i="1"/>
  <c r="J18" i="1"/>
  <c r="M18" i="1"/>
  <c r="C19" i="1"/>
  <c r="E19" i="1"/>
  <c r="D18" i="1"/>
  <c r="F19" i="1"/>
  <c r="H19" i="1"/>
  <c r="M20" i="1"/>
  <c r="C21" i="1"/>
  <c r="E21" i="1"/>
  <c r="F21" i="1"/>
  <c r="H21" i="1"/>
  <c r="I21" i="1"/>
  <c r="K21" i="1"/>
  <c r="D23" i="1"/>
  <c r="G23" i="1"/>
  <c r="J23" i="1"/>
  <c r="M23" i="1"/>
  <c r="D24" i="1"/>
  <c r="G24" i="1"/>
  <c r="J24" i="1"/>
  <c r="M24" i="1"/>
  <c r="R24" i="1"/>
  <c r="S24" i="1"/>
  <c r="G26" i="1"/>
  <c r="J26" i="1"/>
  <c r="M26" i="1"/>
  <c r="C27" i="1"/>
  <c r="E27" i="1"/>
  <c r="J28" i="1"/>
  <c r="M28" i="1"/>
  <c r="C29" i="1"/>
  <c r="E29" i="1"/>
  <c r="F29" i="1"/>
  <c r="H29" i="1"/>
  <c r="M30" i="1"/>
  <c r="C31" i="1"/>
  <c r="E31" i="1"/>
  <c r="F31" i="1"/>
  <c r="H31" i="1"/>
  <c r="I31" i="1"/>
  <c r="K31" i="1"/>
  <c r="D33" i="1"/>
  <c r="G33" i="1"/>
  <c r="J33" i="1"/>
  <c r="M33" i="1"/>
  <c r="D34" i="1"/>
  <c r="G34" i="1"/>
  <c r="J34" i="1"/>
  <c r="M34" i="1"/>
  <c r="R34" i="1"/>
  <c r="S34" i="1"/>
  <c r="G36" i="1"/>
  <c r="J36" i="1"/>
  <c r="M36" i="1"/>
  <c r="C37" i="1"/>
  <c r="R36" i="1"/>
  <c r="E37" i="1"/>
  <c r="J38" i="1"/>
  <c r="M38" i="1"/>
  <c r="C39" i="1"/>
  <c r="E39" i="1"/>
  <c r="F39" i="1"/>
  <c r="H39" i="1"/>
  <c r="M40" i="1"/>
  <c r="C41" i="1"/>
  <c r="E41" i="1"/>
  <c r="F41" i="1"/>
  <c r="H41" i="1"/>
  <c r="I41" i="1"/>
  <c r="K41" i="1"/>
  <c r="F5" i="6"/>
  <c r="H5" i="6"/>
  <c r="I5" i="6"/>
  <c r="F6" i="6"/>
  <c r="H6" i="6"/>
  <c r="I6" i="6"/>
  <c r="F7" i="6"/>
  <c r="H7" i="6"/>
  <c r="I7" i="6"/>
  <c r="F8" i="6"/>
  <c r="H8" i="6"/>
  <c r="I8" i="6"/>
  <c r="F9" i="6"/>
  <c r="H9" i="6"/>
  <c r="I9" i="6"/>
  <c r="F10" i="6"/>
  <c r="H10" i="6"/>
  <c r="I10" i="6"/>
  <c r="F11" i="6"/>
  <c r="H11" i="6"/>
  <c r="I11" i="6"/>
  <c r="F12" i="6"/>
  <c r="I12" i="6"/>
  <c r="F13" i="6"/>
  <c r="H13" i="6"/>
  <c r="I14" i="6"/>
  <c r="F15" i="6"/>
  <c r="H15" i="6"/>
  <c r="I15" i="6"/>
  <c r="I16" i="6"/>
  <c r="R28" i="1"/>
  <c r="W24" i="1"/>
  <c r="O24" i="1"/>
  <c r="R30" i="1"/>
  <c r="Y14" i="1"/>
  <c r="Q14" i="1"/>
  <c r="D38" i="1"/>
  <c r="Y34" i="1"/>
  <c r="Q34" i="1"/>
  <c r="G30" i="1"/>
  <c r="G28" i="1"/>
  <c r="D26" i="1"/>
  <c r="W34" i="1"/>
  <c r="O34" i="1"/>
  <c r="Y24" i="1"/>
  <c r="Q24" i="1"/>
  <c r="J20" i="1"/>
  <c r="D20" i="1"/>
  <c r="J40" i="1"/>
  <c r="D40" i="1"/>
  <c r="G40" i="1"/>
  <c r="R40" i="1"/>
  <c r="G38" i="1"/>
  <c r="R38" i="1"/>
  <c r="AB38" i="1"/>
  <c r="D36" i="1"/>
  <c r="AB34" i="1"/>
  <c r="J30" i="1"/>
  <c r="D30" i="1"/>
  <c r="D28" i="1"/>
  <c r="R26" i="1"/>
  <c r="AB26" i="1"/>
  <c r="X24" i="1"/>
  <c r="P24" i="1"/>
  <c r="G20" i="1"/>
  <c r="R20" i="1"/>
  <c r="G18" i="1"/>
  <c r="R18" i="1"/>
  <c r="AB18" i="1"/>
  <c r="D16" i="1"/>
  <c r="AB14" i="1"/>
  <c r="J10" i="1"/>
  <c r="D10" i="1"/>
  <c r="D8" i="1"/>
  <c r="AB36" i="1"/>
  <c r="X34" i="1"/>
  <c r="P34" i="1"/>
  <c r="AB30" i="1"/>
  <c r="AB28" i="1"/>
  <c r="T24" i="1"/>
  <c r="AB24" i="1"/>
  <c r="AB16" i="1"/>
  <c r="X14" i="1"/>
  <c r="P14" i="1"/>
  <c r="AB8" i="1"/>
  <c r="T4" i="1"/>
  <c r="W40" i="1"/>
  <c r="O40" i="1"/>
  <c r="Y40" i="1"/>
  <c r="Q40" i="1"/>
  <c r="X40" i="1"/>
  <c r="P40" i="1"/>
  <c r="W38" i="1"/>
  <c r="O38" i="1"/>
  <c r="Y38" i="1"/>
  <c r="Q38" i="1"/>
  <c r="X38" i="1"/>
  <c r="P38" i="1"/>
  <c r="W26" i="1"/>
  <c r="O26" i="1"/>
  <c r="Y26" i="1"/>
  <c r="Q26" i="1"/>
  <c r="X26" i="1"/>
  <c r="P26" i="1"/>
  <c r="W20" i="1"/>
  <c r="O20" i="1"/>
  <c r="Y20" i="1"/>
  <c r="Q20" i="1"/>
  <c r="X20" i="1"/>
  <c r="P20" i="1"/>
  <c r="W18" i="1"/>
  <c r="O18" i="1"/>
  <c r="Y18" i="1"/>
  <c r="Q18" i="1"/>
  <c r="X18" i="1"/>
  <c r="P18" i="1"/>
  <c r="AB4" i="1"/>
  <c r="AB6" i="1"/>
  <c r="W36" i="1"/>
  <c r="O36" i="1"/>
  <c r="Y36" i="1"/>
  <c r="Q36" i="1"/>
  <c r="X36" i="1"/>
  <c r="P36" i="1"/>
  <c r="W30" i="1"/>
  <c r="O30" i="1"/>
  <c r="Y30" i="1"/>
  <c r="Q30" i="1"/>
  <c r="X30" i="1"/>
  <c r="P30" i="1"/>
  <c r="W28" i="1"/>
  <c r="O28" i="1"/>
  <c r="Y28" i="1"/>
  <c r="Q28" i="1"/>
  <c r="X28" i="1"/>
  <c r="P28" i="1"/>
  <c r="W16" i="1"/>
  <c r="O16" i="1"/>
  <c r="Y16" i="1"/>
  <c r="Q16" i="1"/>
  <c r="X16" i="1"/>
  <c r="P16" i="1"/>
  <c r="W10" i="1"/>
  <c r="O10" i="1"/>
  <c r="Y10" i="1"/>
  <c r="Q10" i="1"/>
  <c r="X10" i="1"/>
  <c r="P10" i="1"/>
  <c r="W8" i="1"/>
  <c r="O8" i="1"/>
  <c r="Y8" i="1"/>
  <c r="Q8" i="1"/>
  <c r="X8" i="1"/>
  <c r="P8" i="1"/>
  <c r="T34" i="1"/>
  <c r="T14" i="1"/>
  <c r="S40" i="1"/>
  <c r="AA40" i="1"/>
  <c r="S38" i="1"/>
  <c r="S36" i="1"/>
  <c r="S30" i="1"/>
  <c r="S28" i="1"/>
  <c r="S26" i="1"/>
  <c r="S20" i="1"/>
  <c r="S18" i="1"/>
  <c r="S16" i="1"/>
  <c r="S10" i="1"/>
  <c r="S8" i="1"/>
  <c r="S6" i="1"/>
  <c r="D6" i="1"/>
  <c r="AA28" i="1"/>
  <c r="AB20" i="1"/>
  <c r="AB40" i="1"/>
  <c r="AA8" i="1"/>
  <c r="AA34" i="1"/>
  <c r="AA36" i="1"/>
  <c r="AA4" i="1"/>
  <c r="AA6" i="1"/>
  <c r="AA24" i="1"/>
  <c r="AA26" i="1"/>
  <c r="AA20" i="1"/>
  <c r="AA10" i="1"/>
  <c r="AA18" i="1"/>
  <c r="AA30" i="1"/>
  <c r="AA38" i="1"/>
  <c r="T10" i="1"/>
  <c r="T28" i="1"/>
  <c r="T36" i="1"/>
  <c r="T18" i="1"/>
  <c r="T26" i="1"/>
  <c r="T40" i="1"/>
  <c r="W6" i="1"/>
  <c r="O6" i="1"/>
  <c r="Y6" i="1"/>
  <c r="Q6" i="1"/>
  <c r="X6" i="1"/>
  <c r="P6" i="1"/>
  <c r="AA14" i="1"/>
  <c r="AA16" i="1"/>
  <c r="T8" i="1"/>
  <c r="T16" i="1"/>
  <c r="T30" i="1"/>
  <c r="Z30" i="1"/>
  <c r="AC30" i="1"/>
  <c r="T20" i="1"/>
  <c r="T38" i="1"/>
  <c r="Z38" i="1"/>
  <c r="AC38" i="1"/>
  <c r="Z16" i="1"/>
  <c r="AC16" i="1"/>
  <c r="Z26" i="1"/>
  <c r="AC26" i="1"/>
  <c r="Z24" i="1"/>
  <c r="AC24" i="1"/>
  <c r="T6" i="1"/>
  <c r="Z8" i="1"/>
  <c r="AC8" i="1"/>
  <c r="Z36" i="1"/>
  <c r="AC36" i="1"/>
  <c r="Z10" i="1"/>
  <c r="AC10" i="1"/>
  <c r="Z14" i="1"/>
  <c r="AC14" i="1"/>
  <c r="Z20" i="1"/>
  <c r="AC20" i="1"/>
  <c r="Z34" i="1"/>
  <c r="AC34" i="1"/>
  <c r="Z40" i="1"/>
  <c r="AC40" i="1"/>
  <c r="Z18" i="1"/>
  <c r="AC18" i="1"/>
  <c r="Z28" i="1"/>
  <c r="AC28" i="1"/>
  <c r="U18" i="1"/>
  <c r="U28" i="1"/>
  <c r="U40" i="1"/>
  <c r="Z6" i="1"/>
  <c r="AC6" i="1"/>
  <c r="Z4" i="1"/>
  <c r="AC4" i="1"/>
  <c r="U14" i="1"/>
  <c r="U36" i="1"/>
  <c r="U16" i="1"/>
  <c r="U24" i="1"/>
  <c r="U34" i="1"/>
  <c r="U30" i="1"/>
  <c r="U20" i="1"/>
  <c r="U38" i="1"/>
  <c r="U26" i="1"/>
  <c r="U10" i="1"/>
  <c r="U4" i="1"/>
  <c r="U8" i="1"/>
  <c r="U6" i="1"/>
</calcChain>
</file>

<file path=xl/sharedStrings.xml><?xml version="1.0" encoding="utf-8"?>
<sst xmlns="http://schemas.openxmlformats.org/spreadsheetml/2006/main" count="223" uniqueCount="105">
  <si>
    <t>Ａ組</t>
    <rPh sb="1" eb="2">
      <t>クミ</t>
    </rPh>
    <phoneticPr fontId="1"/>
  </si>
  <si>
    <t>勝</t>
    <rPh sb="0" eb="1">
      <t>カ</t>
    </rPh>
    <phoneticPr fontId="1"/>
  </si>
  <si>
    <t>分</t>
    <rPh sb="0" eb="1">
      <t>フン</t>
    </rPh>
    <phoneticPr fontId="1"/>
  </si>
  <si>
    <t>得失</t>
    <rPh sb="0" eb="2">
      <t>トクシツ</t>
    </rPh>
    <phoneticPr fontId="1"/>
  </si>
  <si>
    <t>勝点</t>
    <rPh sb="0" eb="1">
      <t>カ</t>
    </rPh>
    <rPh sb="1" eb="2">
      <t>テン</t>
    </rPh>
    <phoneticPr fontId="1"/>
  </si>
  <si>
    <t>順位</t>
    <rPh sb="0" eb="2">
      <t>ジュンイ</t>
    </rPh>
    <phoneticPr fontId="1"/>
  </si>
  <si>
    <t>Ｂ組</t>
    <rPh sb="1" eb="2">
      <t>クミ</t>
    </rPh>
    <phoneticPr fontId="1"/>
  </si>
  <si>
    <t>-</t>
    <phoneticPr fontId="1"/>
  </si>
  <si>
    <t>Ｃ組</t>
    <rPh sb="1" eb="2">
      <t>クミ</t>
    </rPh>
    <phoneticPr fontId="1"/>
  </si>
  <si>
    <t>Ｄ組</t>
    <rPh sb="1" eb="2">
      <t>クミ</t>
    </rPh>
    <phoneticPr fontId="1"/>
  </si>
  <si>
    <t>時間</t>
    <rPh sb="0" eb="2">
      <t>ジカン</t>
    </rPh>
    <phoneticPr fontId="1"/>
  </si>
  <si>
    <t>組</t>
    <rPh sb="0" eb="1">
      <t>クミ</t>
    </rPh>
    <phoneticPr fontId="1"/>
  </si>
  <si>
    <t>組合せ</t>
    <rPh sb="0" eb="1">
      <t>ク</t>
    </rPh>
    <rPh sb="1" eb="2">
      <t>ア</t>
    </rPh>
    <phoneticPr fontId="1"/>
  </si>
  <si>
    <t>審判</t>
    <rPh sb="0" eb="2">
      <t>シンパン</t>
    </rPh>
    <phoneticPr fontId="1"/>
  </si>
  <si>
    <t>A</t>
  </si>
  <si>
    <t>-</t>
  </si>
  <si>
    <t>得点</t>
    <rPh sb="0" eb="2">
      <t>トクテン</t>
    </rPh>
    <phoneticPr fontId="1"/>
  </si>
  <si>
    <t>勝点の順位</t>
    <rPh sb="0" eb="1">
      <t>カチ</t>
    </rPh>
    <rPh sb="1" eb="2">
      <t>テン</t>
    </rPh>
    <rPh sb="3" eb="5">
      <t>ジュンイ</t>
    </rPh>
    <phoneticPr fontId="1"/>
  </si>
  <si>
    <t>差の順位</t>
    <rPh sb="0" eb="1">
      <t>サ</t>
    </rPh>
    <rPh sb="2" eb="4">
      <t>ジュンイ</t>
    </rPh>
    <phoneticPr fontId="1"/>
  </si>
  <si>
    <t>得点の順位</t>
    <rPh sb="0" eb="2">
      <t>トクテン</t>
    </rPh>
    <rPh sb="3" eb="5">
      <t>ジュンイ</t>
    </rPh>
    <phoneticPr fontId="1"/>
  </si>
  <si>
    <t>合計</t>
    <rPh sb="0" eb="2">
      <t>ゴウケイ</t>
    </rPh>
    <phoneticPr fontId="1"/>
  </si>
  <si>
    <t>負</t>
    <rPh sb="0" eb="1">
      <t>フ</t>
    </rPh>
    <phoneticPr fontId="1"/>
  </si>
  <si>
    <t>C</t>
  </si>
  <si>
    <t>C</t>
    <phoneticPr fontId="1"/>
  </si>
  <si>
    <t>B</t>
  </si>
  <si>
    <t>①</t>
    <phoneticPr fontId="1"/>
  </si>
  <si>
    <t>④</t>
    <phoneticPr fontId="1"/>
  </si>
  <si>
    <t>⑥</t>
    <phoneticPr fontId="1"/>
  </si>
  <si>
    <t>⑧</t>
    <phoneticPr fontId="1"/>
  </si>
  <si>
    <t>②</t>
    <phoneticPr fontId="1"/>
  </si>
  <si>
    <t>③</t>
    <phoneticPr fontId="1"/>
  </si>
  <si>
    <t>⑤</t>
    <phoneticPr fontId="1"/>
  </si>
  <si>
    <t>⑦</t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</si>
  <si>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</si>
  <si>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</si>
  <si>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</si>
  <si>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</si>
  <si>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第１日目順位一覧表</t>
    <rPh sb="0" eb="1">
      <t>ダイ</t>
    </rPh>
    <rPh sb="2" eb="4">
      <t>ニチメ</t>
    </rPh>
    <rPh sb="4" eb="6">
      <t>ジュンイ</t>
    </rPh>
    <rPh sb="6" eb="9">
      <t>イチランヒョウ</t>
    </rPh>
    <phoneticPr fontId="1"/>
  </si>
  <si>
    <t>第１日目リーグ戦 （15－5－15・勝ち点　勝ち＝３・引き分け＝１・負け＝０）</t>
    <rPh sb="0" eb="1">
      <t>ダイ</t>
    </rPh>
    <rPh sb="2" eb="4">
      <t>ニチメ</t>
    </rPh>
    <rPh sb="7" eb="8">
      <t>セン</t>
    </rPh>
    <rPh sb="18" eb="19">
      <t>カ</t>
    </rPh>
    <rPh sb="20" eb="21">
      <t>テン</t>
    </rPh>
    <rPh sb="22" eb="23">
      <t>カ</t>
    </rPh>
    <rPh sb="27" eb="28">
      <t>ヒ</t>
    </rPh>
    <rPh sb="29" eb="30">
      <t>ワ</t>
    </rPh>
    <rPh sb="34" eb="35">
      <t>マ</t>
    </rPh>
    <phoneticPr fontId="1"/>
  </si>
  <si>
    <t>辰市</t>
    <rPh sb="0" eb="2">
      <t>タツイチ</t>
    </rPh>
    <phoneticPr fontId="1"/>
  </si>
  <si>
    <t>奈良</t>
    <rPh sb="0" eb="2">
      <t>ナラ</t>
    </rPh>
    <phoneticPr fontId="1"/>
  </si>
  <si>
    <t>A</t>
    <phoneticPr fontId="1"/>
  </si>
  <si>
    <t>B</t>
    <phoneticPr fontId="1"/>
  </si>
  <si>
    <t>D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</si>
  <si>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</si>
  <si>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</si>
  <si>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</si>
  <si>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</si>
  <si>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水戸</t>
    <rPh sb="0" eb="2">
      <t>ミト</t>
    </rPh>
    <phoneticPr fontId="1"/>
  </si>
  <si>
    <t>あやめ池</t>
    <rPh sb="3" eb="4">
      <t>イケ</t>
    </rPh>
    <phoneticPr fontId="1"/>
  </si>
  <si>
    <t>アルボーレ</t>
    <phoneticPr fontId="1"/>
  </si>
  <si>
    <t>大原</t>
    <rPh sb="0" eb="2">
      <t>オオハラ</t>
    </rPh>
    <phoneticPr fontId="1"/>
  </si>
  <si>
    <t>朱雀</t>
    <rPh sb="0" eb="2">
      <t>スザク</t>
    </rPh>
    <phoneticPr fontId="1"/>
  </si>
  <si>
    <t>富雄</t>
    <rPh sb="0" eb="2">
      <t>トミオ</t>
    </rPh>
    <phoneticPr fontId="1"/>
  </si>
  <si>
    <t>安倍</t>
    <rPh sb="0" eb="2">
      <t>アベ</t>
    </rPh>
    <phoneticPr fontId="1"/>
  </si>
  <si>
    <t>奈良伏見</t>
    <rPh sb="0" eb="2">
      <t>ナラ</t>
    </rPh>
    <rPh sb="2" eb="4">
      <t>フシミ</t>
    </rPh>
    <phoneticPr fontId="1"/>
  </si>
  <si>
    <t>東市小学校Ｇ</t>
    <rPh sb="0" eb="2">
      <t>トウイチ</t>
    </rPh>
    <rPh sb="2" eb="5">
      <t>ショウガッコウ</t>
    </rPh>
    <phoneticPr fontId="1"/>
  </si>
  <si>
    <t>平城小会場Ｇ</t>
    <rPh sb="0" eb="2">
      <t>ヘイジョウ</t>
    </rPh>
    <rPh sb="2" eb="3">
      <t>ショウ</t>
    </rPh>
    <rPh sb="3" eb="5">
      <t>カイジョウ</t>
    </rPh>
    <phoneticPr fontId="1"/>
  </si>
  <si>
    <t>５月５日　２日目</t>
    <rPh sb="1" eb="2">
      <t>ガツ</t>
    </rPh>
    <rPh sb="3" eb="4">
      <t>ニチ</t>
    </rPh>
    <rPh sb="6" eb="7">
      <t>ニチ</t>
    </rPh>
    <rPh sb="7" eb="8">
      <t>メ</t>
    </rPh>
    <phoneticPr fontId="1"/>
  </si>
  <si>
    <t>帯解・東市</t>
    <rPh sb="0" eb="2">
      <t>オビトケ</t>
    </rPh>
    <rPh sb="3" eb="5">
      <t>トウイチ</t>
    </rPh>
    <phoneticPr fontId="1"/>
  </si>
  <si>
    <t>城東</t>
    <rPh sb="0" eb="2">
      <t>ジョウトウ</t>
    </rPh>
    <phoneticPr fontId="1"/>
  </si>
  <si>
    <t>六条</t>
    <rPh sb="0" eb="2">
      <t>ロクジョウ</t>
    </rPh>
    <phoneticPr fontId="1"/>
  </si>
  <si>
    <t>ＨＡＹＡＭＡ</t>
    <phoneticPr fontId="1"/>
  </si>
  <si>
    <t>ＮＦＡ</t>
    <phoneticPr fontId="1"/>
  </si>
  <si>
    <t>第１日目（５月４日）</t>
    <rPh sb="0" eb="1">
      <t>ダイ</t>
    </rPh>
    <rPh sb="2" eb="4">
      <t>ニチメ</t>
    </rPh>
    <rPh sb="6" eb="7">
      <t>ガツ</t>
    </rPh>
    <rPh sb="8" eb="9">
      <t>ニチ</t>
    </rPh>
    <phoneticPr fontId="1"/>
  </si>
  <si>
    <t>平　城　小　会　場</t>
    <rPh sb="0" eb="1">
      <t>ヘイ</t>
    </rPh>
    <rPh sb="2" eb="3">
      <t>シロ</t>
    </rPh>
    <rPh sb="4" eb="5">
      <t>ショウ</t>
    </rPh>
    <rPh sb="6" eb="7">
      <t>カイ</t>
    </rPh>
    <rPh sb="8" eb="9">
      <t>ジョウ</t>
    </rPh>
    <phoneticPr fontId="1"/>
  </si>
  <si>
    <t>東　市　小　会　場</t>
    <rPh sb="0" eb="1">
      <t>ヒガシ</t>
    </rPh>
    <rPh sb="2" eb="3">
      <t>イチ</t>
    </rPh>
    <rPh sb="4" eb="5">
      <t>ショウ</t>
    </rPh>
    <rPh sb="6" eb="7">
      <t>カイ</t>
    </rPh>
    <rPh sb="8" eb="9">
      <t>ジョウ</t>
    </rPh>
    <phoneticPr fontId="1"/>
  </si>
  <si>
    <t>２０２３　　石　　田　　杯</t>
    <rPh sb="6" eb="7">
      <t>イシ</t>
    </rPh>
    <rPh sb="9" eb="10">
      <t>タ</t>
    </rPh>
    <rPh sb="12" eb="13">
      <t>ハイ</t>
    </rPh>
    <phoneticPr fontId="1"/>
  </si>
  <si>
    <t>ルネス</t>
    <phoneticPr fontId="1"/>
  </si>
  <si>
    <t>①８:４０</t>
    <phoneticPr fontId="1"/>
  </si>
  <si>
    <t>②9:２0</t>
    <phoneticPr fontId="1"/>
  </si>
  <si>
    <t>③10:０0</t>
    <phoneticPr fontId="1"/>
  </si>
  <si>
    <t>④1０:４０</t>
    <phoneticPr fontId="1"/>
  </si>
  <si>
    <t>⑤１１:２０</t>
    <phoneticPr fontId="1"/>
  </si>
  <si>
    <t>試合時間　１５分－４分－１５分</t>
    <rPh sb="0" eb="2">
      <t>シアイ</t>
    </rPh>
    <rPh sb="2" eb="4">
      <t>ジカン</t>
    </rPh>
    <rPh sb="7" eb="8">
      <t>フン</t>
    </rPh>
    <rPh sb="10" eb="11">
      <t>フン</t>
    </rPh>
    <rPh sb="14" eb="15">
      <t>フン</t>
    </rPh>
    <phoneticPr fontId="1"/>
  </si>
  <si>
    <t>⑤⑦⑨⑩⑪１２分－３分－１２分</t>
    <rPh sb="7" eb="8">
      <t>フン</t>
    </rPh>
    <rPh sb="10" eb="11">
      <t>フン</t>
    </rPh>
    <rPh sb="14" eb="15">
      <t>フン</t>
    </rPh>
    <phoneticPr fontId="1"/>
  </si>
  <si>
    <t>⑫１５：１０</t>
    <phoneticPr fontId="1"/>
  </si>
  <si>
    <t>⑩１４：１０</t>
    <phoneticPr fontId="1"/>
  </si>
  <si>
    <t>⑥１１:５０</t>
    <phoneticPr fontId="1"/>
  </si>
  <si>
    <t>⑧13:００</t>
    <phoneticPr fontId="1"/>
  </si>
  <si>
    <t>⑦１２:３０</t>
    <phoneticPr fontId="1"/>
  </si>
  <si>
    <t>⑨１３:４０</t>
    <phoneticPr fontId="1"/>
  </si>
  <si>
    <t>⑪１４：４０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</si>
</sst>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0" fillId="3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10" xfId="0" applyFont="1" applyBorder="1"/>
    <xf numFmtId="0" fontId="7" fillId="0" borderId="12" xfId="0" applyFont="1" applyBorder="1"/>
    <xf numFmtId="0" fontId="7" fillId="0" borderId="11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20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4" borderId="6" xfId="0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20" fontId="0" fillId="0" borderId="23" xfId="0" applyNumberFormat="1" applyBorder="1" applyAlignment="1" applyProtection="1">
      <alignment horizontal="center" vertical="center"/>
    </xf>
    <xf numFmtId="20" fontId="0" fillId="0" borderId="24" xfId="0" applyNumberFormat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20" fontId="6" fillId="0" borderId="23" xfId="0" applyNumberFormat="1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20" fontId="6" fillId="0" borderId="24" xfId="0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20" fontId="6" fillId="0" borderId="30" xfId="0" applyNumberFormat="1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20" fontId="6" fillId="0" borderId="29" xfId="0" applyNumberFormat="1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0" fontId="6" fillId="0" borderId="40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20" fontId="6" fillId="0" borderId="44" xfId="0" applyNumberFormat="1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5" borderId="46" xfId="0" applyFill="1" applyBorder="1" applyAlignment="1" applyProtection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9" fillId="5" borderId="11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</xf>
    <xf numFmtId="20" fontId="0" fillId="0" borderId="39" xfId="0" applyNumberFormat="1" applyBorder="1" applyAlignment="1" applyProtection="1">
      <alignment horizontal="center" vertical="center"/>
    </xf>
    <xf numFmtId="20" fontId="6" fillId="0" borderId="39" xfId="0" applyNumberFormat="1" applyFon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20" fontId="0" fillId="0" borderId="32" xfId="0" applyNumberFormat="1" applyBorder="1" applyAlignment="1" applyProtection="1">
      <alignment horizontal="center" vertical="center"/>
    </xf>
    <xf numFmtId="0" fontId="7" fillId="0" borderId="29" xfId="0" applyFont="1" applyBorder="1"/>
    <xf numFmtId="0" fontId="7" fillId="0" borderId="26" xfId="0" applyFont="1" applyBorder="1"/>
    <xf numFmtId="0" fontId="7" fillId="0" borderId="52" xfId="0" applyFont="1" applyBorder="1"/>
    <xf numFmtId="0" fontId="7" fillId="0" borderId="30" xfId="0" applyFont="1" applyBorder="1"/>
    <xf numFmtId="0" fontId="7" fillId="0" borderId="28" xfId="0" applyFont="1" applyBorder="1"/>
    <xf numFmtId="0" fontId="7" fillId="0" borderId="53" xfId="0" applyFont="1" applyBorder="1"/>
    <xf numFmtId="0" fontId="13" fillId="0" borderId="0" xfId="0" applyFont="1" applyBorder="1" applyAlignment="1"/>
    <xf numFmtId="0" fontId="9" fillId="0" borderId="0" xfId="0" applyFont="1" applyBorder="1"/>
    <xf numFmtId="0" fontId="14" fillId="0" borderId="0" xfId="0" applyFont="1"/>
    <xf numFmtId="0" fontId="0" fillId="5" borderId="13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49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2" fillId="5" borderId="35" xfId="0" applyFont="1" applyFill="1" applyBorder="1" applyAlignment="1" applyProtection="1">
      <alignment horizontal="center" vertical="center"/>
      <protection locked="0"/>
    </xf>
    <xf numFmtId="0" fontId="12" fillId="5" borderId="49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5" borderId="35" xfId="0" applyFont="1" applyFill="1" applyBorder="1" applyAlignment="1" applyProtection="1">
      <alignment horizontal="center" vertical="center"/>
    </xf>
    <xf numFmtId="0" fontId="12" fillId="5" borderId="49" xfId="0" applyFont="1" applyFill="1" applyBorder="1" applyAlignment="1" applyProtection="1">
      <alignment horizontal="center" vertical="center"/>
    </xf>
    <xf numFmtId="0" fontId="11" fillId="5" borderId="35" xfId="0" applyFont="1" applyFill="1" applyBorder="1" applyAlignment="1" applyProtection="1">
      <alignment horizontal="center" vertical="center"/>
    </xf>
    <xf numFmtId="0" fontId="11" fillId="5" borderId="49" xfId="0" applyFont="1" applyFill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46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externalLink" Target="externalLinks/externalLink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0</xdr:colOff>
      <xdr:row>11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ShapeType="1"/>
        </xdr:cNvSpPr>
      </xdr:nvSpPr>
      <xdr:spPr bwMode="auto">
        <a:xfrm>
          <a:off x="1057275" y="628650"/>
          <a:ext cx="291465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ShapeType="1"/>
        </xdr:cNvSpPr>
      </xdr:nvSpPr>
      <xdr:spPr bwMode="auto">
        <a:xfrm>
          <a:off x="1057275" y="2600325"/>
          <a:ext cx="291465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14</xdr:col>
      <xdr:colOff>0</xdr:colOff>
      <xdr:row>31</xdr:row>
      <xdr:rowOff>0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ShapeType="1"/>
        </xdr:cNvSpPr>
      </xdr:nvSpPr>
      <xdr:spPr bwMode="auto">
        <a:xfrm>
          <a:off x="1057275" y="4381500"/>
          <a:ext cx="291465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33</xdr:row>
      <xdr:rowOff>0</xdr:rowOff>
    </xdr:from>
    <xdr:to>
      <xdr:col>14</xdr:col>
      <xdr:colOff>0</xdr:colOff>
      <xdr:row>41</xdr:row>
      <xdr:rowOff>0</xdr:rowOff>
    </xdr:to>
    <xdr:sp macro="" textlink="">
      <xdr:nvSpPr>
        <xdr:cNvPr id="2061" name="Line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ShapeType="1"/>
        </xdr:cNvSpPr>
      </xdr:nvSpPr>
      <xdr:spPr bwMode="auto">
        <a:xfrm>
          <a:off x="1057275" y="6162675"/>
          <a:ext cx="291465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6</xdr:col>
      <xdr:colOff>114300</xdr:colOff>
      <xdr:row>0</xdr:row>
      <xdr:rowOff>0</xdr:rowOff>
    </xdr:to>
    <xdr:sp macro="" textlink="">
      <xdr:nvSpPr>
        <xdr:cNvPr id="6145" name="Rectangle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>
          <a:spLocks noChangeArrowheads="1"/>
        </xdr:cNvSpPr>
      </xdr:nvSpPr>
      <xdr:spPr bwMode="auto">
        <a:xfrm>
          <a:off x="114300" y="0"/>
          <a:ext cx="8572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上位トーナメント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6146" name="Rectangle 2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962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中位トーナメント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ーナメント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6147" name="Rectangle 3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>
          <a:spLocks noChangeArrowheads="1"/>
        </xdr:cNvSpPr>
      </xdr:nvSpPr>
      <xdr:spPr bwMode="auto">
        <a:xfrm>
          <a:off x="66675" y="0"/>
          <a:ext cx="847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下位トーナメント</a:t>
          </a:r>
        </a:p>
      </xdr:txBody>
    </xdr:sp>
    <xdr:clientData/>
  </xdr:twoCellAnchor>
  <xdr:twoCellAnchor>
    <xdr:from>
      <xdr:col>11</xdr:col>
      <xdr:colOff>0</xdr:colOff>
      <xdr:row>2</xdr:row>
      <xdr:rowOff>228600</xdr:rowOff>
    </xdr:from>
    <xdr:to>
      <xdr:col>22</xdr:col>
      <xdr:colOff>104774</xdr:colOff>
      <xdr:row>5</xdr:row>
      <xdr:rowOff>85725</xdr:rowOff>
    </xdr:to>
    <xdr:sp macro="" textlink="">
      <xdr:nvSpPr>
        <xdr:cNvPr id="6148" name="Rectangle 4">
          <a:extLst>
            <a:ext uri="{FF2B5EF4-FFF2-40B4-BE49-F238E27FC236}">
              <a16:creationId xmlns:a16="http://schemas.microsoft.com/office/drawing/2014/main" id="{00000000-0008-0000-0100-000004180000}"/>
            </a:ext>
          </a:extLst>
        </xdr:cNvPr>
        <xdr:cNvSpPr>
          <a:spLocks noChangeArrowheads="1"/>
        </xdr:cNvSpPr>
      </xdr:nvSpPr>
      <xdr:spPr bwMode="auto">
        <a:xfrm>
          <a:off x="1571625" y="447675"/>
          <a:ext cx="1676399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トーナメント</a:t>
          </a:r>
        </a:p>
      </xdr:txBody>
    </xdr:sp>
    <xdr:clientData/>
  </xdr:twoCellAnchor>
  <xdr:twoCellAnchor>
    <xdr:from>
      <xdr:col>11</xdr:col>
      <xdr:colOff>85725</xdr:colOff>
      <xdr:row>32</xdr:row>
      <xdr:rowOff>19050</xdr:rowOff>
    </xdr:from>
    <xdr:to>
      <xdr:col>22</xdr:col>
      <xdr:colOff>57150</xdr:colOff>
      <xdr:row>33</xdr:row>
      <xdr:rowOff>114300</xdr:rowOff>
    </xdr:to>
    <xdr:sp macro="" textlink="">
      <xdr:nvSpPr>
        <xdr:cNvPr id="6149" name="Rectangle 5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>
          <a:spLocks noChangeArrowheads="1"/>
        </xdr:cNvSpPr>
      </xdr:nvSpPr>
      <xdr:spPr bwMode="auto">
        <a:xfrm>
          <a:off x="1657350" y="4210050"/>
          <a:ext cx="15430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フレンドリートーナメント</a:t>
          </a:r>
        </a:p>
      </xdr:txBody>
    </xdr:sp>
    <xdr:clientData/>
  </xdr:twoCellAnchor>
  <xdr:twoCellAnchor>
    <xdr:from>
      <xdr:col>11</xdr:col>
      <xdr:colOff>0</xdr:colOff>
      <xdr:row>2</xdr:row>
      <xdr:rowOff>228600</xdr:rowOff>
    </xdr:from>
    <xdr:to>
      <xdr:col>22</xdr:col>
      <xdr:colOff>104774</xdr:colOff>
      <xdr:row>5</xdr:row>
      <xdr:rowOff>85725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200275" y="619125"/>
          <a:ext cx="2305049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トーナメント</a:t>
          </a:r>
        </a:p>
      </xdr:txBody>
    </xdr:sp>
    <xdr:clientData/>
  </xdr:twoCellAnchor>
  <xdr:twoCellAnchor>
    <xdr:from>
      <xdr:col>11</xdr:col>
      <xdr:colOff>85725</xdr:colOff>
      <xdr:row>32</xdr:row>
      <xdr:rowOff>19050</xdr:rowOff>
    </xdr:from>
    <xdr:to>
      <xdr:col>22</xdr:col>
      <xdr:colOff>57150</xdr:colOff>
      <xdr:row>33</xdr:row>
      <xdr:rowOff>114300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286000" y="5810250"/>
          <a:ext cx="217170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フレンドリートーナメント</a:t>
          </a:r>
        </a:p>
      </xdr:txBody>
    </xdr:sp>
    <xdr:clientData/>
  </xdr:twoCellAnchor>
  <xdr:twoCellAnchor>
    <xdr:from>
      <xdr:col>11</xdr:col>
      <xdr:colOff>0</xdr:colOff>
      <xdr:row>2</xdr:row>
      <xdr:rowOff>228600</xdr:rowOff>
    </xdr:from>
    <xdr:to>
      <xdr:col>22</xdr:col>
      <xdr:colOff>104774</xdr:colOff>
      <xdr:row>5</xdr:row>
      <xdr:rowOff>85725</xdr:rowOff>
    </xdr:to>
    <xdr:sp macro="" textlink="">
      <xdr:nvSpPr>
        <xdr:cNvPr id="9" name="Rectangle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200275" y="619125"/>
          <a:ext cx="2305049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トーナメント</a:t>
          </a:r>
        </a:p>
      </xdr:txBody>
    </xdr:sp>
    <xdr:clientData/>
  </xdr:twoCellAnchor>
  <xdr:twoCellAnchor>
    <xdr:from>
      <xdr:col>11</xdr:col>
      <xdr:colOff>85725</xdr:colOff>
      <xdr:row>32</xdr:row>
      <xdr:rowOff>19050</xdr:rowOff>
    </xdr:from>
    <xdr:to>
      <xdr:col>22</xdr:col>
      <xdr:colOff>57150</xdr:colOff>
      <xdr:row>33</xdr:row>
      <xdr:rowOff>114300</xdr:rowOff>
    </xdr:to>
    <xdr:sp macro="" textlink="">
      <xdr:nvSpPr>
        <xdr:cNvPr id="10" name="Rectangle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286000" y="5810250"/>
          <a:ext cx="217170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フレンドリートーナメント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8;&#65296;&#65298;&#65299;&#30707;&#30000;&#26479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ーグ表"/>
      <sheetName val="第２日目 (2)"/>
      <sheetName val="時間表 (2)"/>
    </sheetNames>
    <sheetDataSet>
      <sheetData sheetId="0">
        <row r="48">
          <cell r="R48" t="str">
            <v>水戸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0"/>
  <sheetViews>
    <sheetView topLeftCell="A7" workbookViewId="0">
      <selection activeCell="V33" sqref="V33"/>
    </sheetView>
  </sheetViews>
  <sheetFormatPr defaultRowHeight="13.5" x14ac:dyDescent="0.1"/>
  <cols>
    <col min="1" max="1" width="2.1796875" style="1" customWidth="1"/>
    <col min="2" max="2" width="11.7265625" style="1" customWidth="1"/>
    <col min="3" max="3" width="3.6796875" style="1" customWidth="1"/>
    <col min="4" max="4" width="2.58984375" style="1" customWidth="1"/>
    <col min="5" max="6" width="3.6796875" style="1" customWidth="1"/>
    <col min="7" max="7" width="2.1796875" style="1" customWidth="1"/>
    <col min="8" max="9" width="3.6796875" style="1" customWidth="1"/>
    <col min="10" max="10" width="2.1796875" style="1" customWidth="1"/>
    <col min="11" max="12" width="3.6796875" style="1" customWidth="1"/>
    <col min="13" max="13" width="2.1796875" style="1" customWidth="1"/>
    <col min="14" max="17" width="3.6796875" style="1" customWidth="1"/>
    <col min="18" max="18" width="5.453125" style="1" customWidth="1"/>
    <col min="19" max="19" width="4.36328125" style="1" customWidth="1"/>
    <col min="20" max="20" width="3.81640625" style="1" customWidth="1"/>
    <col min="21" max="21" width="4.08984375" style="12" customWidth="1"/>
    <col min="22" max="22" width="12.6796875" style="12" customWidth="1"/>
    <col min="23" max="29" width="4.6328125" style="13" customWidth="1"/>
    <col min="30" max="30" width="5.58984375" style="13" customWidth="1"/>
    <col min="31" max="85" width="3.6796875" customWidth="1"/>
  </cols>
  <sheetData>
    <row r="1" spans="1:42" ht="21" customHeight="1" x14ac:dyDescent="0.1">
      <c r="A1" s="10" t="s">
        <v>38</v>
      </c>
      <c r="W1" s="14"/>
      <c r="X1" s="14"/>
      <c r="Z1" s="136" t="s">
        <v>17</v>
      </c>
      <c r="AA1" s="136" t="s">
        <v>18</v>
      </c>
      <c r="AB1" s="136" t="s">
        <v>19</v>
      </c>
      <c r="AM1" s="2"/>
      <c r="AN1" s="2"/>
    </row>
    <row r="2" spans="1:42" ht="10.5" customHeight="1" x14ac:dyDescent="0.1">
      <c r="A2" s="9"/>
      <c r="W2" s="14"/>
      <c r="X2" s="14"/>
      <c r="Z2" s="136"/>
      <c r="AA2" s="136"/>
      <c r="AB2" s="136"/>
      <c r="AM2" s="2"/>
      <c r="AN2" s="2"/>
    </row>
    <row r="3" spans="1:42" ht="18" customHeight="1" x14ac:dyDescent="0.1">
      <c r="B3" s="6" t="s">
        <v>0</v>
      </c>
      <c r="C3" s="85"/>
      <c r="D3" s="86" t="str">
        <f>B4</f>
        <v>富雄</v>
      </c>
      <c r="E3" s="87"/>
      <c r="F3" s="85"/>
      <c r="G3" s="86" t="str">
        <f>B6</f>
        <v>辰市</v>
      </c>
      <c r="H3" s="87"/>
      <c r="I3" s="130" t="str">
        <f>B8</f>
        <v>アルボーレ</v>
      </c>
      <c r="J3" s="131"/>
      <c r="K3" s="132"/>
      <c r="L3" s="86"/>
      <c r="M3" s="86" t="str">
        <f>B10</f>
        <v>ＨＡＹＡＭＡ</v>
      </c>
      <c r="N3" s="87"/>
      <c r="O3" s="88" t="s">
        <v>1</v>
      </c>
      <c r="P3" s="88" t="s">
        <v>2</v>
      </c>
      <c r="Q3" s="88" t="s">
        <v>21</v>
      </c>
      <c r="R3" s="88" t="s">
        <v>16</v>
      </c>
      <c r="S3" s="88" t="s">
        <v>3</v>
      </c>
      <c r="T3" s="88" t="s">
        <v>4</v>
      </c>
      <c r="U3" s="88" t="s">
        <v>5</v>
      </c>
      <c r="Z3" s="136"/>
      <c r="AA3" s="136"/>
      <c r="AB3" s="136"/>
      <c r="AC3" s="11" t="s">
        <v>20</v>
      </c>
      <c r="AP3" s="1"/>
    </row>
    <row r="4" spans="1:42" ht="13.5" customHeight="1" x14ac:dyDescent="0.1">
      <c r="B4" s="147" t="s">
        <v>53</v>
      </c>
      <c r="C4" s="107"/>
      <c r="D4" s="108" t="str">
        <f>IF(C5="","",IF(C5&gt;E5,"○",IF(C5&lt;E5,"●","△")))</f>
        <v/>
      </c>
      <c r="E4" s="109"/>
      <c r="F4" s="107"/>
      <c r="G4" s="108" t="str">
        <f>IF(F5="","",IF(F5&gt;H5,"○",IF(F5&lt;H5,"●","△")))</f>
        <v/>
      </c>
      <c r="H4" s="109"/>
      <c r="I4" s="107"/>
      <c r="J4" s="108" t="str">
        <f>IF(I5="","",IF(I5&gt;K5,"○",IF(I5&lt;K5,"●","△")))</f>
        <v/>
      </c>
      <c r="K4" s="109"/>
      <c r="L4" s="108"/>
      <c r="M4" s="108" t="str">
        <f>IF(L5="","",IF(L5&gt;N5,"○",IF(L5&lt;N5,"●","△")))</f>
        <v/>
      </c>
      <c r="N4" s="109"/>
      <c r="O4" s="151">
        <f>W4</f>
        <v>0</v>
      </c>
      <c r="P4" s="151">
        <f>X4</f>
        <v>0</v>
      </c>
      <c r="Q4" s="151">
        <f>Y4</f>
        <v>0</v>
      </c>
      <c r="R4" s="151">
        <f>C5+F5+I5+L5</f>
        <v>0</v>
      </c>
      <c r="S4" s="151">
        <f>C5+F5+I5+L5-E5-H5-K5-N5</f>
        <v>0</v>
      </c>
      <c r="T4" s="151">
        <f>3*O4+P4</f>
        <v>0</v>
      </c>
      <c r="U4" s="149">
        <f>RANK(AC4,$AC$4:$AC$10,1)</f>
        <v>4</v>
      </c>
      <c r="W4" s="135">
        <f>COUNTIF($D4:$M4,"○")</f>
        <v>0</v>
      </c>
      <c r="X4" s="135">
        <f>COUNTIF($D4:$M4,"△")</f>
        <v>0</v>
      </c>
      <c r="Y4" s="135">
        <f>COUNTIF($C4:$M4,"●")</f>
        <v>0</v>
      </c>
      <c r="Z4" s="135">
        <f>100*RANK(T4,$T$4:$T$10,0)</f>
        <v>400</v>
      </c>
      <c r="AA4" s="135">
        <f>10*RANK(S4,$S$4:$S$10,0)</f>
        <v>10</v>
      </c>
      <c r="AB4" s="135">
        <f>RANK(R4,$R$4:$R$10,0)</f>
        <v>1</v>
      </c>
      <c r="AC4" s="135">
        <f>SUM(Z4:AB4)</f>
        <v>411</v>
      </c>
    </row>
    <row r="5" spans="1:42" ht="13.5" customHeight="1" x14ac:dyDescent="0.1">
      <c r="B5" s="148"/>
      <c r="C5" s="110"/>
      <c r="D5" s="111"/>
      <c r="E5" s="112"/>
      <c r="F5" s="113"/>
      <c r="G5" s="106" t="s">
        <v>15</v>
      </c>
      <c r="H5" s="114"/>
      <c r="I5" s="113"/>
      <c r="J5" s="106" t="s">
        <v>15</v>
      </c>
      <c r="K5" s="114"/>
      <c r="L5" s="115"/>
      <c r="M5" s="106" t="s">
        <v>15</v>
      </c>
      <c r="N5" s="114"/>
      <c r="O5" s="152"/>
      <c r="P5" s="152"/>
      <c r="Q5" s="152"/>
      <c r="R5" s="152"/>
      <c r="S5" s="152"/>
      <c r="T5" s="152"/>
      <c r="U5" s="150"/>
      <c r="W5" s="135"/>
      <c r="X5" s="135"/>
      <c r="Y5" s="135"/>
      <c r="Z5" s="135"/>
      <c r="AA5" s="135"/>
      <c r="AB5" s="135"/>
      <c r="AC5" s="135"/>
    </row>
    <row r="6" spans="1:42" ht="13.5" customHeight="1" x14ac:dyDescent="0.1">
      <c r="B6" s="147" t="s">
        <v>39</v>
      </c>
      <c r="C6" s="107"/>
      <c r="D6" s="108" t="str">
        <f>IF(C7="","",IF(C7&gt;E7,"○",IF(C7&lt;E7,"●","△")))</f>
        <v>△</v>
      </c>
      <c r="E6" s="109"/>
      <c r="F6" s="107"/>
      <c r="G6" s="108" t="str">
        <f>IF(F7="","",IF(F7&gt;H7,"○",IF(F7&lt;H7,"●","△")))</f>
        <v/>
      </c>
      <c r="H6" s="109"/>
      <c r="I6" s="107"/>
      <c r="J6" s="108" t="str">
        <f>IF(I7="","",IF(I7&gt;K7,"○",IF(I7&lt;K7,"●","△")))</f>
        <v/>
      </c>
      <c r="K6" s="109"/>
      <c r="L6" s="108"/>
      <c r="M6" s="108" t="str">
        <f>IF(L7="","",IF(L7&gt;N7,"○",IF(L7&lt;N7,"●","△")))</f>
        <v/>
      </c>
      <c r="N6" s="109"/>
      <c r="O6" s="151">
        <f>W6</f>
        <v>0</v>
      </c>
      <c r="P6" s="151">
        <f>X6</f>
        <v>1</v>
      </c>
      <c r="Q6" s="151">
        <f>Y6</f>
        <v>0</v>
      </c>
      <c r="R6" s="151">
        <f>C7+F7+I7+L7</f>
        <v>0</v>
      </c>
      <c r="S6" s="151">
        <f>C7+F7+I7+L7-E7-H7-K7-N7</f>
        <v>0</v>
      </c>
      <c r="T6" s="151">
        <f>3*O6+P6</f>
        <v>1</v>
      </c>
      <c r="U6" s="149">
        <f>RANK(AC6,$AC$4:$AC$10,1)</f>
        <v>3</v>
      </c>
      <c r="W6" s="135">
        <f>COUNTIF($D6:$M6,"○")</f>
        <v>0</v>
      </c>
      <c r="X6" s="135">
        <f>COUNTIF($D6:$M6,"△")</f>
        <v>1</v>
      </c>
      <c r="Y6" s="135">
        <f>COUNTIF($C6:$M6,"●")</f>
        <v>0</v>
      </c>
      <c r="Z6" s="135">
        <f>100*RANK(T6,$T$4:$T$10,0)</f>
        <v>300</v>
      </c>
      <c r="AA6" s="135">
        <f>10*RANK(S6,$S$4:$S$10,0)</f>
        <v>10</v>
      </c>
      <c r="AB6" s="135">
        <f>RANK(R6,$R$4:$R$10,0)</f>
        <v>1</v>
      </c>
      <c r="AC6" s="135">
        <f>SUM(Z6:AB6)</f>
        <v>311</v>
      </c>
    </row>
    <row r="7" spans="1:42" ht="13.5" customHeight="1" x14ac:dyDescent="0.1">
      <c r="B7" s="148"/>
      <c r="C7" s="110">
        <f>H5</f>
        <v>0</v>
      </c>
      <c r="D7" s="111" t="s">
        <v>15</v>
      </c>
      <c r="E7" s="112">
        <f>F5</f>
        <v>0</v>
      </c>
      <c r="F7" s="110"/>
      <c r="G7" s="111"/>
      <c r="H7" s="112"/>
      <c r="I7" s="113"/>
      <c r="J7" s="106" t="s">
        <v>15</v>
      </c>
      <c r="K7" s="114"/>
      <c r="L7" s="115"/>
      <c r="M7" s="106" t="s">
        <v>15</v>
      </c>
      <c r="N7" s="114"/>
      <c r="O7" s="152"/>
      <c r="P7" s="152"/>
      <c r="Q7" s="152"/>
      <c r="R7" s="152"/>
      <c r="S7" s="152"/>
      <c r="T7" s="152"/>
      <c r="U7" s="150"/>
      <c r="W7" s="135"/>
      <c r="X7" s="135"/>
      <c r="Y7" s="135"/>
      <c r="Z7" s="135"/>
      <c r="AA7" s="135"/>
      <c r="AB7" s="135"/>
      <c r="AC7" s="135"/>
    </row>
    <row r="8" spans="1:42" ht="13.5" customHeight="1" x14ac:dyDescent="0.1">
      <c r="B8" s="153" t="s">
        <v>50</v>
      </c>
      <c r="C8" s="107"/>
      <c r="D8" s="108" t="str">
        <f>IF(C9="","",IF(C9&gt;E9,"○",IF(C9&lt;E9,"●","△")))</f>
        <v>△</v>
      </c>
      <c r="E8" s="109"/>
      <c r="F8" s="107"/>
      <c r="G8" s="108" t="str">
        <f>IF(F9="","",IF(F9&gt;H9,"○",IF(F9&lt;H9,"●","△")))</f>
        <v>△</v>
      </c>
      <c r="H8" s="109"/>
      <c r="I8" s="107"/>
      <c r="J8" s="108" t="str">
        <f>IF(I9="","",IF(I9&gt;K9,"○",IF(I9&lt;K9,"●","△")))</f>
        <v/>
      </c>
      <c r="K8" s="109"/>
      <c r="L8" s="108"/>
      <c r="M8" s="108" t="str">
        <f>IF(L9="","",IF(L9&gt;N9,"○",IF(L9&lt;N9,"●","△")))</f>
        <v/>
      </c>
      <c r="N8" s="109"/>
      <c r="O8" s="151">
        <f>W8</f>
        <v>0</v>
      </c>
      <c r="P8" s="151">
        <f>X8</f>
        <v>2</v>
      </c>
      <c r="Q8" s="151">
        <f>Y8</f>
        <v>0</v>
      </c>
      <c r="R8" s="151">
        <f>C9+F9+I9+L9</f>
        <v>0</v>
      </c>
      <c r="S8" s="151">
        <f>C9+F9+I9+L9-E9-H9-K9-N9</f>
        <v>0</v>
      </c>
      <c r="T8" s="151">
        <f>3*O8+P8</f>
        <v>2</v>
      </c>
      <c r="U8" s="149">
        <f>RANK(AC8,$AC$4:$AC$10,1)</f>
        <v>2</v>
      </c>
      <c r="W8" s="135">
        <f>COUNTIF($D8:$M8,"○")</f>
        <v>0</v>
      </c>
      <c r="X8" s="135">
        <f>COUNTIF($D8:$M8,"△")</f>
        <v>2</v>
      </c>
      <c r="Y8" s="135">
        <f>COUNTIF($C8:$M8,"●")</f>
        <v>0</v>
      </c>
      <c r="Z8" s="135">
        <f>100*RANK(T8,$T$4:$T$10,0)</f>
        <v>200</v>
      </c>
      <c r="AA8" s="135">
        <f>10*RANK(S8,$S$4:$S$10,0)</f>
        <v>10</v>
      </c>
      <c r="AB8" s="135">
        <f>RANK(R8,$R$4:$R$10,0)</f>
        <v>1</v>
      </c>
      <c r="AC8" s="135">
        <f>SUM(Z8:AB8)</f>
        <v>211</v>
      </c>
    </row>
    <row r="9" spans="1:42" ht="13.5" customHeight="1" x14ac:dyDescent="0.1">
      <c r="B9" s="154"/>
      <c r="C9" s="110">
        <f>K5</f>
        <v>0</v>
      </c>
      <c r="D9" s="111" t="s">
        <v>15</v>
      </c>
      <c r="E9" s="112">
        <f>I5</f>
        <v>0</v>
      </c>
      <c r="F9" s="110">
        <f>K7</f>
        <v>0</v>
      </c>
      <c r="G9" s="111" t="s">
        <v>15</v>
      </c>
      <c r="H9" s="112">
        <f>I7</f>
        <v>0</v>
      </c>
      <c r="I9" s="110"/>
      <c r="J9" s="111"/>
      <c r="K9" s="112"/>
      <c r="L9" s="115"/>
      <c r="M9" s="106" t="s">
        <v>15</v>
      </c>
      <c r="N9" s="114"/>
      <c r="O9" s="152"/>
      <c r="P9" s="152"/>
      <c r="Q9" s="152"/>
      <c r="R9" s="152"/>
      <c r="S9" s="152"/>
      <c r="T9" s="152"/>
      <c r="U9" s="150"/>
      <c r="W9" s="135"/>
      <c r="X9" s="135"/>
      <c r="Y9" s="135"/>
      <c r="Z9" s="135"/>
      <c r="AA9" s="135"/>
      <c r="AB9" s="135"/>
      <c r="AC9" s="135"/>
    </row>
    <row r="10" spans="1:42" ht="13.5" customHeight="1" x14ac:dyDescent="0.1">
      <c r="B10" s="147" t="s">
        <v>62</v>
      </c>
      <c r="C10" s="107"/>
      <c r="D10" s="108" t="str">
        <f>IF(C11="","",IF(C11&gt;E11,"○",IF(C11&lt;E11,"●","△")))</f>
        <v>△</v>
      </c>
      <c r="E10" s="109"/>
      <c r="F10" s="107"/>
      <c r="G10" s="108" t="str">
        <f>IF(F11="","",IF(F11&gt;H11,"○",IF(F11&lt;H11,"●","△")))</f>
        <v>△</v>
      </c>
      <c r="H10" s="109"/>
      <c r="I10" s="107"/>
      <c r="J10" s="108" t="str">
        <f>IF(I11="","",IF(I11&gt;K11,"○",IF(I11&lt;K11,"●","△")))</f>
        <v>△</v>
      </c>
      <c r="K10" s="109"/>
      <c r="L10" s="108"/>
      <c r="M10" s="108" t="str">
        <f>IF(L11="","",IF(L11&gt;N11,"○",IF(L11&lt;N11,"●","△")))</f>
        <v/>
      </c>
      <c r="N10" s="109"/>
      <c r="O10" s="151">
        <f>W10</f>
        <v>0</v>
      </c>
      <c r="P10" s="151">
        <f>X10</f>
        <v>3</v>
      </c>
      <c r="Q10" s="151">
        <f>Y10</f>
        <v>0</v>
      </c>
      <c r="R10" s="151">
        <f>C11+F11+I11+L11</f>
        <v>0</v>
      </c>
      <c r="S10" s="151">
        <f>C11+F11+I11+L11-E11-H11-K11-N11</f>
        <v>0</v>
      </c>
      <c r="T10" s="151">
        <f>3*O10+P10</f>
        <v>3</v>
      </c>
      <c r="U10" s="149">
        <f>RANK(AC10,$AC$4:$AC$10,1)</f>
        <v>1</v>
      </c>
      <c r="W10" s="135">
        <f>COUNTIF($D10:$M10,"○")</f>
        <v>0</v>
      </c>
      <c r="X10" s="135">
        <f>COUNTIF($D10:$M10,"△")</f>
        <v>3</v>
      </c>
      <c r="Y10" s="135">
        <f>COUNTIF($C10:$M10,"●")</f>
        <v>0</v>
      </c>
      <c r="Z10" s="135">
        <f>100*RANK(T10,$T$4:$T$10,0)</f>
        <v>100</v>
      </c>
      <c r="AA10" s="135">
        <f>10*RANK(S10,$S$4:$S$10,0)</f>
        <v>10</v>
      </c>
      <c r="AB10" s="135">
        <f>RANK(R10,$R$4:$R$10,0)</f>
        <v>1</v>
      </c>
      <c r="AC10" s="135">
        <f>SUM(Z10:AB10)</f>
        <v>111</v>
      </c>
    </row>
    <row r="11" spans="1:42" ht="13.5" customHeight="1" x14ac:dyDescent="0.1">
      <c r="B11" s="148"/>
      <c r="C11" s="110">
        <f>N5</f>
        <v>0</v>
      </c>
      <c r="D11" s="111" t="s">
        <v>7</v>
      </c>
      <c r="E11" s="112">
        <f>L5</f>
        <v>0</v>
      </c>
      <c r="F11" s="110">
        <f>N7</f>
        <v>0</v>
      </c>
      <c r="G11" s="111" t="s">
        <v>7</v>
      </c>
      <c r="H11" s="112">
        <f>L7</f>
        <v>0</v>
      </c>
      <c r="I11" s="110">
        <f>N9</f>
        <v>0</v>
      </c>
      <c r="J11" s="111" t="s">
        <v>7</v>
      </c>
      <c r="K11" s="112">
        <f>L9</f>
        <v>0</v>
      </c>
      <c r="L11" s="110"/>
      <c r="M11" s="111"/>
      <c r="N11" s="112"/>
      <c r="O11" s="152"/>
      <c r="P11" s="152"/>
      <c r="Q11" s="152"/>
      <c r="R11" s="152"/>
      <c r="S11" s="152"/>
      <c r="T11" s="152"/>
      <c r="U11" s="150"/>
      <c r="W11" s="135"/>
      <c r="X11" s="135"/>
      <c r="Y11" s="135"/>
      <c r="Z11" s="135"/>
      <c r="AA11" s="135"/>
      <c r="AB11" s="135"/>
      <c r="AC11" s="135"/>
    </row>
    <row r="12" spans="1:42" ht="14.25" customHeight="1" x14ac:dyDescent="0.1">
      <c r="B12" s="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9"/>
      <c r="P12" s="99"/>
      <c r="Q12" s="99"/>
      <c r="R12" s="99"/>
      <c r="S12" s="100"/>
      <c r="T12" s="100"/>
      <c r="U12" s="99"/>
      <c r="W12" s="14"/>
      <c r="X12" s="14"/>
      <c r="AE12" s="3"/>
      <c r="AF12" s="3"/>
      <c r="AG12" s="3"/>
      <c r="AH12" s="3"/>
      <c r="AI12" s="3"/>
      <c r="AM12" s="2"/>
      <c r="AN12" s="2"/>
    </row>
    <row r="13" spans="1:42" ht="18" customHeight="1" x14ac:dyDescent="0.1">
      <c r="B13" s="6" t="s">
        <v>6</v>
      </c>
      <c r="C13" s="85"/>
      <c r="D13" s="86" t="str">
        <f>B14</f>
        <v>帯解・東市</v>
      </c>
      <c r="E13" s="87"/>
      <c r="F13" s="130" t="str">
        <f>B16</f>
        <v>あやめ池</v>
      </c>
      <c r="G13" s="131"/>
      <c r="H13" s="132"/>
      <c r="I13" s="85"/>
      <c r="J13" s="86" t="str">
        <f>B18</f>
        <v>城東</v>
      </c>
      <c r="K13" s="87"/>
      <c r="L13" s="86"/>
      <c r="M13" s="86" t="str">
        <f>B20</f>
        <v>水戸</v>
      </c>
      <c r="N13" s="87"/>
      <c r="O13" s="101" t="s">
        <v>1</v>
      </c>
      <c r="P13" s="101" t="s">
        <v>2</v>
      </c>
      <c r="Q13" s="101" t="s">
        <v>21</v>
      </c>
      <c r="R13" s="101" t="s">
        <v>16</v>
      </c>
      <c r="S13" s="88" t="s">
        <v>3</v>
      </c>
      <c r="T13" s="88" t="s">
        <v>4</v>
      </c>
      <c r="U13" s="101" t="s">
        <v>5</v>
      </c>
      <c r="W13" s="14"/>
      <c r="X13" s="14"/>
      <c r="AE13" s="3"/>
      <c r="AF13" s="3"/>
      <c r="AG13" s="3"/>
      <c r="AH13" s="3"/>
      <c r="AI13" s="3"/>
      <c r="AM13" s="2"/>
      <c r="AN13" s="2"/>
    </row>
    <row r="14" spans="1:42" ht="13.5" customHeight="1" x14ac:dyDescent="0.1">
      <c r="B14" s="147" t="s">
        <v>59</v>
      </c>
      <c r="C14" s="89"/>
      <c r="D14" s="90" t="str">
        <f>IF(C15="","",IF(C15&gt;E15,"○",IF(C15&lt;E15,"●","△")))</f>
        <v/>
      </c>
      <c r="E14" s="91"/>
      <c r="F14" s="89"/>
      <c r="G14" s="90" t="str">
        <f>IF(F15="","",IF(F15&gt;H15,"○",IF(F15&lt;H15,"●","△")))</f>
        <v/>
      </c>
      <c r="H14" s="91"/>
      <c r="I14" s="89"/>
      <c r="J14" s="90" t="str">
        <f>IF(I15="","",IF(I15&gt;K15,"○",IF(I15&lt;K15,"●","△")))</f>
        <v/>
      </c>
      <c r="K14" s="91"/>
      <c r="L14" s="90"/>
      <c r="M14" s="90" t="str">
        <f>IF(L15="","",IF(L15&gt;N15,"○",IF(L15&lt;N15,"●","△")))</f>
        <v/>
      </c>
      <c r="N14" s="91"/>
      <c r="O14" s="140">
        <f>W14</f>
        <v>0</v>
      </c>
      <c r="P14" s="140">
        <f>X14</f>
        <v>0</v>
      </c>
      <c r="Q14" s="140">
        <f>Y14</f>
        <v>0</v>
      </c>
      <c r="R14" s="140">
        <f>C15+F15+I15+L15</f>
        <v>0</v>
      </c>
      <c r="S14" s="140">
        <f>C15+F15+I15+L15-E15-H15-K15-N15</f>
        <v>0</v>
      </c>
      <c r="T14" s="140">
        <f>3*O14+P14</f>
        <v>0</v>
      </c>
      <c r="U14" s="145">
        <f>RANK(AC14,$AC$14:$AC$20,1)</f>
        <v>4</v>
      </c>
      <c r="W14" s="135">
        <f>COUNTIF($D14:$M14,"○")</f>
        <v>0</v>
      </c>
      <c r="X14" s="135">
        <f>COUNTIF($D14:$M14,"△")</f>
        <v>0</v>
      </c>
      <c r="Y14" s="135">
        <f>COUNTIF($C14:$M14,"●")</f>
        <v>0</v>
      </c>
      <c r="Z14" s="135">
        <f>100*RANK(T14,$T$14:$T$20,0)</f>
        <v>400</v>
      </c>
      <c r="AA14" s="135">
        <f>10*RANK(S14,$S$14:$S$20,0)</f>
        <v>10</v>
      </c>
      <c r="AB14" s="135">
        <f>RANK(R14,$R$14:$R$20,0)</f>
        <v>1</v>
      </c>
      <c r="AC14" s="135">
        <f>SUM(Z14:AB14)</f>
        <v>411</v>
      </c>
      <c r="AE14" s="3"/>
      <c r="AF14" s="3"/>
      <c r="AG14" s="3"/>
      <c r="AH14" s="3"/>
      <c r="AI14" s="3"/>
      <c r="AM14" s="2"/>
      <c r="AN14" s="2"/>
    </row>
    <row r="15" spans="1:42" ht="13.5" customHeight="1" x14ac:dyDescent="0.1">
      <c r="B15" s="148"/>
      <c r="C15" s="92"/>
      <c r="D15" s="93"/>
      <c r="E15" s="94"/>
      <c r="F15" s="95"/>
      <c r="G15" s="93" t="s">
        <v>15</v>
      </c>
      <c r="H15" s="96"/>
      <c r="I15" s="95"/>
      <c r="J15" s="93" t="s">
        <v>15</v>
      </c>
      <c r="K15" s="96"/>
      <c r="L15" s="97"/>
      <c r="M15" s="93" t="s">
        <v>15</v>
      </c>
      <c r="N15" s="96"/>
      <c r="O15" s="141"/>
      <c r="P15" s="141"/>
      <c r="Q15" s="141"/>
      <c r="R15" s="141"/>
      <c r="S15" s="141"/>
      <c r="T15" s="141"/>
      <c r="U15" s="146"/>
      <c r="W15" s="135"/>
      <c r="X15" s="135"/>
      <c r="Y15" s="135"/>
      <c r="Z15" s="135"/>
      <c r="AA15" s="135"/>
      <c r="AB15" s="135"/>
      <c r="AC15" s="135"/>
      <c r="AE15" s="3"/>
      <c r="AF15" s="3"/>
      <c r="AG15" s="3"/>
      <c r="AH15" s="3"/>
      <c r="AI15" s="3"/>
      <c r="AM15" s="2"/>
      <c r="AN15" s="2"/>
    </row>
    <row r="16" spans="1:42" ht="13.5" customHeight="1" x14ac:dyDescent="0.1">
      <c r="B16" s="147" t="s">
        <v>49</v>
      </c>
      <c r="C16" s="107"/>
      <c r="D16" s="108" t="str">
        <f>IF(C17="","",IF(C17&gt;E17,"○",IF(C17&lt;E17,"●","△")))</f>
        <v>△</v>
      </c>
      <c r="E16" s="109"/>
      <c r="F16" s="89"/>
      <c r="G16" s="90" t="str">
        <f>IF(F17="","",IF(F17&gt;H17,"○",IF(F17&lt;H17,"●","△")))</f>
        <v/>
      </c>
      <c r="H16" s="91"/>
      <c r="I16" s="89"/>
      <c r="J16" s="90" t="str">
        <f>IF(I17="","",IF(I17&gt;K17,"○",IF(I17&lt;K17,"●","△")))</f>
        <v/>
      </c>
      <c r="K16" s="91"/>
      <c r="L16" s="90"/>
      <c r="M16" s="90" t="str">
        <f>IF(L17="","",IF(L17&gt;N17,"○",IF(L17&lt;N17,"●","△")))</f>
        <v/>
      </c>
      <c r="N16" s="91"/>
      <c r="O16" s="140">
        <f>W16</f>
        <v>0</v>
      </c>
      <c r="P16" s="140">
        <f>X16</f>
        <v>1</v>
      </c>
      <c r="Q16" s="140">
        <f>Y16</f>
        <v>0</v>
      </c>
      <c r="R16" s="140">
        <f>C17+F17+I17+L17</f>
        <v>0</v>
      </c>
      <c r="S16" s="140">
        <f>C17+F17+I17+L17-E17-H17-K17-N17</f>
        <v>0</v>
      </c>
      <c r="T16" s="140">
        <f>3*O16+P16</f>
        <v>1</v>
      </c>
      <c r="U16" s="145">
        <f>RANK(AC16,$AC$14:$AC$20,1)</f>
        <v>3</v>
      </c>
      <c r="W16" s="135">
        <f>COUNTIF($D16:$M16,"○")</f>
        <v>0</v>
      </c>
      <c r="X16" s="135">
        <f>COUNTIF($D16:$M16,"△")</f>
        <v>1</v>
      </c>
      <c r="Y16" s="135">
        <f>COUNTIF($C16:$M16,"●")</f>
        <v>0</v>
      </c>
      <c r="Z16" s="135">
        <f>100*RANK(T16,$T$14:$T$20,0)</f>
        <v>300</v>
      </c>
      <c r="AA16" s="135">
        <f>10*RANK(S16,$S$14:$S$20,0)</f>
        <v>10</v>
      </c>
      <c r="AB16" s="135">
        <f>RANK(R16,$R$14:$R$20,0)</f>
        <v>1</v>
      </c>
      <c r="AC16" s="135">
        <f>SUM(Z16:AB16)</f>
        <v>311</v>
      </c>
      <c r="AE16" s="3"/>
      <c r="AF16" s="3"/>
      <c r="AG16" s="3"/>
      <c r="AH16" s="3"/>
      <c r="AI16" s="3"/>
      <c r="AM16" s="2"/>
      <c r="AN16" s="2"/>
    </row>
    <row r="17" spans="2:42" ht="13.5" customHeight="1" x14ac:dyDescent="0.1">
      <c r="B17" s="148"/>
      <c r="C17" s="110">
        <f>H15</f>
        <v>0</v>
      </c>
      <c r="D17" s="106" t="s">
        <v>15</v>
      </c>
      <c r="E17" s="112">
        <f>F15</f>
        <v>0</v>
      </c>
      <c r="F17" s="92"/>
      <c r="G17" s="93"/>
      <c r="H17" s="94"/>
      <c r="I17" s="95"/>
      <c r="J17" s="93" t="s">
        <v>15</v>
      </c>
      <c r="K17" s="96"/>
      <c r="L17" s="97"/>
      <c r="M17" s="93" t="s">
        <v>15</v>
      </c>
      <c r="N17" s="96"/>
      <c r="O17" s="141"/>
      <c r="P17" s="141"/>
      <c r="Q17" s="141"/>
      <c r="R17" s="141"/>
      <c r="S17" s="141"/>
      <c r="T17" s="141"/>
      <c r="U17" s="146"/>
      <c r="W17" s="135"/>
      <c r="X17" s="135"/>
      <c r="Y17" s="135"/>
      <c r="Z17" s="135"/>
      <c r="AA17" s="135"/>
      <c r="AB17" s="135"/>
      <c r="AC17" s="135"/>
      <c r="AE17" s="3"/>
      <c r="AF17" s="3"/>
      <c r="AG17" s="3"/>
      <c r="AH17" s="3"/>
      <c r="AI17" s="3"/>
      <c r="AM17" s="2"/>
      <c r="AN17" s="2"/>
    </row>
    <row r="18" spans="2:42" ht="13.5" customHeight="1" x14ac:dyDescent="0.1">
      <c r="B18" s="147" t="s">
        <v>60</v>
      </c>
      <c r="C18" s="107"/>
      <c r="D18" s="108" t="str">
        <f>IF(C19="","",IF(C19&gt;E19,"○",IF(C19&lt;E19,"●","△")))</f>
        <v>△</v>
      </c>
      <c r="E18" s="109"/>
      <c r="F18" s="107"/>
      <c r="G18" s="108" t="str">
        <f>IF(F19="","",IF(F19&gt;H19,"○",IF(F19&lt;H19,"●","△")))</f>
        <v>△</v>
      </c>
      <c r="H18" s="109"/>
      <c r="I18" s="89"/>
      <c r="J18" s="90" t="str">
        <f>IF(I19="","",IF(I19&gt;K19,"○",IF(I19&lt;K19,"●","△")))</f>
        <v/>
      </c>
      <c r="K18" s="91"/>
      <c r="L18" s="90"/>
      <c r="M18" s="90" t="str">
        <f>IF(L19="","",IF(L19&gt;N19,"○",IF(L19&lt;N19,"●","△")))</f>
        <v/>
      </c>
      <c r="N18" s="91"/>
      <c r="O18" s="140">
        <f>W18</f>
        <v>0</v>
      </c>
      <c r="P18" s="140">
        <f>X18</f>
        <v>2</v>
      </c>
      <c r="Q18" s="140">
        <f>Y18</f>
        <v>0</v>
      </c>
      <c r="R18" s="140">
        <f>C19+F19+I19+L19</f>
        <v>0</v>
      </c>
      <c r="S18" s="140">
        <f>C19+F19+I19+L19-E19-H19-K19-N19</f>
        <v>0</v>
      </c>
      <c r="T18" s="140">
        <f>3*O18+P18</f>
        <v>2</v>
      </c>
      <c r="U18" s="145">
        <f>RANK(AC18,$AC$14:$AC$20,1)</f>
        <v>2</v>
      </c>
      <c r="W18" s="135">
        <f>COUNTIF($D18:$M18,"○")</f>
        <v>0</v>
      </c>
      <c r="X18" s="135">
        <f>COUNTIF($D18:$M18,"△")</f>
        <v>2</v>
      </c>
      <c r="Y18" s="135">
        <f>COUNTIF($C18:$M18,"●")</f>
        <v>0</v>
      </c>
      <c r="Z18" s="135">
        <f>100*RANK(T18,$T$14:$T$20,0)</f>
        <v>200</v>
      </c>
      <c r="AA18" s="135">
        <f>10*RANK(S18,$S$14:$S$20,0)</f>
        <v>10</v>
      </c>
      <c r="AB18" s="135">
        <f>RANK(R18,$R$14:$R$20,0)</f>
        <v>1</v>
      </c>
      <c r="AC18" s="135">
        <f>SUM(Z18:AB18)</f>
        <v>211</v>
      </c>
      <c r="AE18" s="3"/>
      <c r="AF18" s="3"/>
      <c r="AG18" s="3"/>
      <c r="AH18" s="3"/>
      <c r="AI18" s="3"/>
      <c r="AM18" s="2"/>
      <c r="AN18" s="2"/>
    </row>
    <row r="19" spans="2:42" ht="13.5" customHeight="1" x14ac:dyDescent="0.1">
      <c r="B19" s="148"/>
      <c r="C19" s="110">
        <f>K15</f>
        <v>0</v>
      </c>
      <c r="D19" s="106" t="s">
        <v>15</v>
      </c>
      <c r="E19" s="112">
        <f>I15</f>
        <v>0</v>
      </c>
      <c r="F19" s="110">
        <f>K17</f>
        <v>0</v>
      </c>
      <c r="G19" s="106" t="s">
        <v>15</v>
      </c>
      <c r="H19" s="112">
        <f>I17</f>
        <v>0</v>
      </c>
      <c r="I19" s="92"/>
      <c r="J19" s="93"/>
      <c r="K19" s="94"/>
      <c r="L19" s="97"/>
      <c r="M19" s="93" t="s">
        <v>15</v>
      </c>
      <c r="N19" s="96"/>
      <c r="O19" s="141"/>
      <c r="P19" s="141"/>
      <c r="Q19" s="141"/>
      <c r="R19" s="141"/>
      <c r="S19" s="141"/>
      <c r="T19" s="141"/>
      <c r="U19" s="146"/>
      <c r="W19" s="135"/>
      <c r="X19" s="135"/>
      <c r="Y19" s="135"/>
      <c r="Z19" s="135"/>
      <c r="AA19" s="135"/>
      <c r="AB19" s="135"/>
      <c r="AC19" s="135"/>
      <c r="AE19" s="3"/>
      <c r="AF19" s="3"/>
      <c r="AG19" s="3"/>
      <c r="AH19" s="3"/>
      <c r="AI19" s="3"/>
      <c r="AM19" s="2"/>
      <c r="AN19" s="2"/>
    </row>
    <row r="20" spans="2:42" ht="13.5" customHeight="1" x14ac:dyDescent="0.1">
      <c r="B20" s="147" t="s">
        <v>48</v>
      </c>
      <c r="C20" s="107"/>
      <c r="D20" s="108" t="str">
        <f>IF(C21="","",IF(C21&gt;E21,"○",IF(C21&lt;E21,"●","△")))</f>
        <v>△</v>
      </c>
      <c r="E20" s="109"/>
      <c r="F20" s="107"/>
      <c r="G20" s="108" t="str">
        <f>IF(F21="","",IF(F21&gt;H21,"○",IF(F21&lt;H21,"●","△")))</f>
        <v>△</v>
      </c>
      <c r="H20" s="109"/>
      <c r="I20" s="107"/>
      <c r="J20" s="108" t="str">
        <f>IF(I21="","",IF(I21&gt;K21,"○",IF(I21&lt;K21,"●","△")))</f>
        <v>△</v>
      </c>
      <c r="K20" s="109"/>
      <c r="L20" s="90"/>
      <c r="M20" s="90" t="str">
        <f>IF(L21="","",IF(L21&gt;N21,"○",IF(L21&lt;N21,"●","△")))</f>
        <v/>
      </c>
      <c r="N20" s="91"/>
      <c r="O20" s="140">
        <f>W20</f>
        <v>0</v>
      </c>
      <c r="P20" s="140">
        <f>X20</f>
        <v>3</v>
      </c>
      <c r="Q20" s="140">
        <f>Y20</f>
        <v>0</v>
      </c>
      <c r="R20" s="140">
        <f>C21+F21+I21+L21</f>
        <v>0</v>
      </c>
      <c r="S20" s="140">
        <f>C21+F21+I21+L21-E21-H21-K21-N21</f>
        <v>0</v>
      </c>
      <c r="T20" s="140">
        <f>3*O20+P20</f>
        <v>3</v>
      </c>
      <c r="U20" s="145">
        <f>RANK(AC20,$AC$14:$AC$20,1)</f>
        <v>1</v>
      </c>
      <c r="W20" s="135">
        <f>COUNTIF($D20:$M20,"○")</f>
        <v>0</v>
      </c>
      <c r="X20" s="135">
        <f>COUNTIF($D20:$M20,"△")</f>
        <v>3</v>
      </c>
      <c r="Y20" s="135">
        <f>COUNTIF($C20:$M20,"●")</f>
        <v>0</v>
      </c>
      <c r="Z20" s="135">
        <f>100*RANK(T20,$T$14:$T$20,0)</f>
        <v>100</v>
      </c>
      <c r="AA20" s="135">
        <f>10*RANK(S20,$S$14:$S$20,0)</f>
        <v>10</v>
      </c>
      <c r="AB20" s="135">
        <f>RANK(R20,$R$14:$R$20,0)</f>
        <v>1</v>
      </c>
      <c r="AC20" s="135">
        <f>SUM(Z20:AB20)</f>
        <v>111</v>
      </c>
      <c r="AE20" s="3"/>
      <c r="AF20" s="3"/>
      <c r="AG20" s="3"/>
      <c r="AH20" s="3"/>
      <c r="AI20" s="3"/>
      <c r="AM20" s="2"/>
      <c r="AN20" s="2"/>
    </row>
    <row r="21" spans="2:42" ht="13.5" customHeight="1" x14ac:dyDescent="0.1">
      <c r="B21" s="148"/>
      <c r="C21" s="110">
        <f>N15</f>
        <v>0</v>
      </c>
      <c r="D21" s="106" t="s">
        <v>7</v>
      </c>
      <c r="E21" s="112">
        <f>L15</f>
        <v>0</v>
      </c>
      <c r="F21" s="110">
        <f>N17</f>
        <v>0</v>
      </c>
      <c r="G21" s="106" t="s">
        <v>7</v>
      </c>
      <c r="H21" s="112">
        <f>L17</f>
        <v>0</v>
      </c>
      <c r="I21" s="110">
        <f>N19</f>
        <v>0</v>
      </c>
      <c r="J21" s="106" t="s">
        <v>7</v>
      </c>
      <c r="K21" s="112">
        <f>L19</f>
        <v>0</v>
      </c>
      <c r="L21" s="92"/>
      <c r="M21" s="93"/>
      <c r="N21" s="94"/>
      <c r="O21" s="141"/>
      <c r="P21" s="141"/>
      <c r="Q21" s="141"/>
      <c r="R21" s="141"/>
      <c r="S21" s="141"/>
      <c r="T21" s="141"/>
      <c r="U21" s="146"/>
      <c r="W21" s="135"/>
      <c r="X21" s="135"/>
      <c r="Y21" s="135"/>
      <c r="Z21" s="135"/>
      <c r="AA21" s="135"/>
      <c r="AB21" s="135"/>
      <c r="AC21" s="135"/>
      <c r="AE21" s="3"/>
      <c r="AF21" s="3"/>
      <c r="AG21" s="3"/>
      <c r="AH21" s="3"/>
      <c r="AI21" s="3"/>
      <c r="AM21" s="2"/>
      <c r="AN21" s="2"/>
    </row>
    <row r="22" spans="2:42" ht="14.25" customHeight="1" x14ac:dyDescent="0.1">
      <c r="C22" s="102"/>
      <c r="D22" s="103"/>
      <c r="E22" s="102"/>
      <c r="F22" s="102"/>
      <c r="G22" s="103"/>
      <c r="H22" s="102"/>
      <c r="I22" s="102"/>
      <c r="J22" s="103"/>
      <c r="K22" s="102"/>
      <c r="L22" s="102"/>
      <c r="M22" s="103"/>
      <c r="N22" s="102"/>
      <c r="O22" s="102"/>
      <c r="P22" s="102"/>
      <c r="Q22" s="102"/>
      <c r="R22" s="102"/>
      <c r="S22" s="104"/>
      <c r="T22" s="104"/>
      <c r="U22" s="102"/>
      <c r="W22" s="14"/>
      <c r="X22" s="14"/>
      <c r="AE22" s="3"/>
      <c r="AH22" s="3"/>
      <c r="AM22" s="2"/>
      <c r="AN22" s="2"/>
    </row>
    <row r="23" spans="2:42" ht="18" customHeight="1" x14ac:dyDescent="0.1">
      <c r="B23" s="6" t="s">
        <v>8</v>
      </c>
      <c r="C23" s="85"/>
      <c r="D23" s="86" t="str">
        <f>B24</f>
        <v>六条</v>
      </c>
      <c r="E23" s="87"/>
      <c r="F23" s="85"/>
      <c r="G23" s="86" t="str">
        <f>B26</f>
        <v>奈良伏見</v>
      </c>
      <c r="H23" s="87"/>
      <c r="I23" s="85"/>
      <c r="J23" s="86" t="str">
        <f>B28</f>
        <v>安倍</v>
      </c>
      <c r="K23" s="87"/>
      <c r="L23" s="86"/>
      <c r="M23" s="86" t="str">
        <f>B30</f>
        <v>ルネス</v>
      </c>
      <c r="N23" s="87"/>
      <c r="O23" s="101" t="s">
        <v>1</v>
      </c>
      <c r="P23" s="101" t="s">
        <v>2</v>
      </c>
      <c r="Q23" s="101" t="s">
        <v>21</v>
      </c>
      <c r="R23" s="101" t="s">
        <v>16</v>
      </c>
      <c r="S23" s="88" t="s">
        <v>3</v>
      </c>
      <c r="T23" s="88" t="s">
        <v>4</v>
      </c>
      <c r="U23" s="101" t="s">
        <v>5</v>
      </c>
      <c r="AP23" s="1"/>
    </row>
    <row r="24" spans="2:42" ht="13.5" customHeight="1" x14ac:dyDescent="0.1">
      <c r="B24" s="147" t="s">
        <v>61</v>
      </c>
      <c r="C24" s="89"/>
      <c r="D24" s="90" t="str">
        <f>IF(C25="","",IF(C25&gt;E25,"○",IF(C25&lt;E25,"●","△")))</f>
        <v/>
      </c>
      <c r="E24" s="91"/>
      <c r="F24" s="89"/>
      <c r="G24" s="90" t="str">
        <f>IF(F25="","",IF(F25&gt;H25,"○",IF(F25&lt;H25,"●","△")))</f>
        <v/>
      </c>
      <c r="H24" s="91"/>
      <c r="I24" s="89"/>
      <c r="J24" s="90" t="str">
        <f>IF(I25="","",IF(I25&gt;K25,"○",IF(I25&lt;K25,"●","△")))</f>
        <v/>
      </c>
      <c r="K24" s="91"/>
      <c r="L24" s="90"/>
      <c r="M24" s="90" t="str">
        <f>IF(L25="","",IF(L25&gt;N25,"○",IF(L25&lt;N25,"●","△")))</f>
        <v/>
      </c>
      <c r="N24" s="91"/>
      <c r="O24" s="140">
        <f>W24</f>
        <v>0</v>
      </c>
      <c r="P24" s="140">
        <f>X24</f>
        <v>0</v>
      </c>
      <c r="Q24" s="140">
        <f>Y24</f>
        <v>0</v>
      </c>
      <c r="R24" s="140">
        <f>C25+F25+I25+L25</f>
        <v>0</v>
      </c>
      <c r="S24" s="140">
        <f>C25+F25+I25+L25-E25-H25-K25-N25</f>
        <v>0</v>
      </c>
      <c r="T24" s="140">
        <f>3*O24+P24</f>
        <v>0</v>
      </c>
      <c r="U24" s="145">
        <f>RANK(AC24,$AC$24:$AC$30,1)</f>
        <v>4</v>
      </c>
      <c r="W24" s="135">
        <f>COUNTIF($D24:$M24,"○")</f>
        <v>0</v>
      </c>
      <c r="X24" s="135">
        <f>COUNTIF($D24:$M24,"△")</f>
        <v>0</v>
      </c>
      <c r="Y24" s="135">
        <f>COUNTIF($C24:$M24,"●")</f>
        <v>0</v>
      </c>
      <c r="Z24" s="135">
        <f>100*RANK(T24,$T$24:$T$30,0)</f>
        <v>400</v>
      </c>
      <c r="AA24" s="135">
        <f>10*RANK(S24,$S$24:$S$30,0)</f>
        <v>10</v>
      </c>
      <c r="AB24" s="135">
        <f>RANK(R24,$R24:$R30,0)</f>
        <v>1</v>
      </c>
      <c r="AC24" s="135">
        <f>SUM(Z24:AB24)</f>
        <v>411</v>
      </c>
    </row>
    <row r="25" spans="2:42" ht="13.5" customHeight="1" x14ac:dyDescent="0.1">
      <c r="B25" s="148"/>
      <c r="C25" s="92"/>
      <c r="D25" s="93"/>
      <c r="E25" s="94"/>
      <c r="F25" s="95"/>
      <c r="G25" s="93" t="s">
        <v>15</v>
      </c>
      <c r="H25" s="96"/>
      <c r="I25" s="95"/>
      <c r="J25" s="93" t="s">
        <v>15</v>
      </c>
      <c r="K25" s="96"/>
      <c r="L25" s="97"/>
      <c r="M25" s="93" t="s">
        <v>15</v>
      </c>
      <c r="N25" s="96"/>
      <c r="O25" s="141"/>
      <c r="P25" s="141"/>
      <c r="Q25" s="141"/>
      <c r="R25" s="141"/>
      <c r="S25" s="141"/>
      <c r="T25" s="141"/>
      <c r="U25" s="146"/>
      <c r="W25" s="135"/>
      <c r="X25" s="135"/>
      <c r="Y25" s="135"/>
      <c r="Z25" s="135"/>
      <c r="AA25" s="135"/>
      <c r="AB25" s="135"/>
      <c r="AC25" s="135"/>
    </row>
    <row r="26" spans="2:42" ht="13.5" customHeight="1" x14ac:dyDescent="0.1">
      <c r="B26" s="147" t="s">
        <v>55</v>
      </c>
      <c r="C26" s="107"/>
      <c r="D26" s="108" t="str">
        <f>IF(C27="","",IF(C27&gt;E27,"○",IF(C27&lt;E27,"●","△")))</f>
        <v>△</v>
      </c>
      <c r="E26" s="109"/>
      <c r="F26" s="89"/>
      <c r="G26" s="90" t="str">
        <f>IF(F27="","",IF(F27&gt;H27,"○",IF(F27&lt;H27,"●","△")))</f>
        <v/>
      </c>
      <c r="H26" s="91"/>
      <c r="I26" s="89"/>
      <c r="J26" s="90" t="str">
        <f>IF(I27="","",IF(I27&gt;K27,"○",IF(I27&lt;K27,"●","△")))</f>
        <v/>
      </c>
      <c r="K26" s="91"/>
      <c r="L26" s="90"/>
      <c r="M26" s="90" t="str">
        <f>IF(L27="","",IF(L27&gt;N27,"○",IF(L27&lt;N27,"●","△")))</f>
        <v/>
      </c>
      <c r="N26" s="91"/>
      <c r="O26" s="140">
        <f>W26</f>
        <v>0</v>
      </c>
      <c r="P26" s="140">
        <f>X26</f>
        <v>1</v>
      </c>
      <c r="Q26" s="140">
        <f>Y26</f>
        <v>0</v>
      </c>
      <c r="R26" s="140">
        <f>C27+F27+I27+L27</f>
        <v>0</v>
      </c>
      <c r="S26" s="140">
        <f>C27+F27+I27+L27-E27-H27-K27-N27</f>
        <v>0</v>
      </c>
      <c r="T26" s="140">
        <f>3*O26+P26</f>
        <v>1</v>
      </c>
      <c r="U26" s="145">
        <f>RANK(AC26,$AC$24:$AC$30,1)</f>
        <v>3</v>
      </c>
      <c r="W26" s="135">
        <f>COUNTIF($D26:$M26,"○")</f>
        <v>0</v>
      </c>
      <c r="X26" s="135">
        <f>COUNTIF($D26:$M26,"△")</f>
        <v>1</v>
      </c>
      <c r="Y26" s="135">
        <f>COUNTIF($C26:$M26,"●")</f>
        <v>0</v>
      </c>
      <c r="Z26" s="135">
        <f>100*RANK(T26,$T$24:$T$30,0)</f>
        <v>300</v>
      </c>
      <c r="AA26" s="135">
        <f>10*RANK(S26,$S$24:$S$30,0)</f>
        <v>10</v>
      </c>
      <c r="AB26" s="135">
        <f>RANK(R26,$R26:$R32,0)</f>
        <v>1</v>
      </c>
      <c r="AC26" s="135">
        <f>SUM(Z26:AB26)</f>
        <v>311</v>
      </c>
    </row>
    <row r="27" spans="2:42" ht="13.5" customHeight="1" x14ac:dyDescent="0.1">
      <c r="B27" s="148"/>
      <c r="C27" s="110">
        <f>H25</f>
        <v>0</v>
      </c>
      <c r="D27" s="106" t="s">
        <v>15</v>
      </c>
      <c r="E27" s="112">
        <f>F25</f>
        <v>0</v>
      </c>
      <c r="F27" s="92"/>
      <c r="G27" s="93"/>
      <c r="H27" s="94"/>
      <c r="I27" s="95"/>
      <c r="J27" s="93" t="s">
        <v>15</v>
      </c>
      <c r="K27" s="96"/>
      <c r="L27" s="97"/>
      <c r="M27" s="93" t="s">
        <v>15</v>
      </c>
      <c r="N27" s="96"/>
      <c r="O27" s="141"/>
      <c r="P27" s="141"/>
      <c r="Q27" s="141"/>
      <c r="R27" s="141"/>
      <c r="S27" s="141"/>
      <c r="T27" s="141"/>
      <c r="U27" s="146"/>
      <c r="W27" s="135"/>
      <c r="X27" s="135"/>
      <c r="Y27" s="135"/>
      <c r="Z27" s="135"/>
      <c r="AA27" s="135"/>
      <c r="AB27" s="135"/>
      <c r="AC27" s="135"/>
    </row>
    <row r="28" spans="2:42" ht="13.5" customHeight="1" x14ac:dyDescent="0.1">
      <c r="B28" s="147" t="s">
        <v>54</v>
      </c>
      <c r="C28" s="107"/>
      <c r="D28" s="108" t="str">
        <f>IF(C29="","",IF(C29&gt;E29,"○",IF(C29&lt;E29,"●","△")))</f>
        <v>△</v>
      </c>
      <c r="E28" s="109"/>
      <c r="F28" s="107"/>
      <c r="G28" s="108" t="str">
        <f>IF(F29="","",IF(F29&gt;H29,"○",IF(F29&lt;H29,"●","△")))</f>
        <v>△</v>
      </c>
      <c r="H28" s="109"/>
      <c r="I28" s="89"/>
      <c r="J28" s="90" t="str">
        <f>IF(I29="","",IF(I29&gt;K29,"○",IF(I29&lt;K29,"●","△")))</f>
        <v/>
      </c>
      <c r="K28" s="91"/>
      <c r="L28" s="90"/>
      <c r="M28" s="90" t="str">
        <f>IF(L29="","",IF(L29&gt;N29,"○",IF(L29&lt;N29,"●","△")))</f>
        <v/>
      </c>
      <c r="N28" s="91"/>
      <c r="O28" s="140">
        <f>W28</f>
        <v>0</v>
      </c>
      <c r="P28" s="140">
        <f>X28</f>
        <v>2</v>
      </c>
      <c r="Q28" s="140">
        <f>Y28</f>
        <v>0</v>
      </c>
      <c r="R28" s="140">
        <f>C29+F29+I29+L29</f>
        <v>0</v>
      </c>
      <c r="S28" s="140">
        <f>C29+F29+I29+L29-E29-H29-K29-N29</f>
        <v>0</v>
      </c>
      <c r="T28" s="140">
        <f>3*O28+P28</f>
        <v>2</v>
      </c>
      <c r="U28" s="145">
        <f>RANK(AC28,$AC$24:$AC$30,1)</f>
        <v>2</v>
      </c>
      <c r="W28" s="135">
        <f>COUNTIF($D28:$M28,"○")</f>
        <v>0</v>
      </c>
      <c r="X28" s="135">
        <f>COUNTIF($D28:$M28,"△")</f>
        <v>2</v>
      </c>
      <c r="Y28" s="135">
        <f>COUNTIF($C28:$M28,"●")</f>
        <v>0</v>
      </c>
      <c r="Z28" s="135">
        <f>100*RANK(T28,$T$24:$T$30,0)</f>
        <v>200</v>
      </c>
      <c r="AA28" s="135">
        <f>10*RANK(S28,$S$24:$S$30,0)</f>
        <v>10</v>
      </c>
      <c r="AB28" s="135">
        <f>RANK(R28,$R28:$R34,0)</f>
        <v>1</v>
      </c>
      <c r="AC28" s="135">
        <f>SUM(Z28:AB28)</f>
        <v>211</v>
      </c>
    </row>
    <row r="29" spans="2:42" ht="13.5" customHeight="1" x14ac:dyDescent="0.1">
      <c r="B29" s="148"/>
      <c r="C29" s="110">
        <f>K25</f>
        <v>0</v>
      </c>
      <c r="D29" s="106" t="s">
        <v>15</v>
      </c>
      <c r="E29" s="112">
        <f>I25</f>
        <v>0</v>
      </c>
      <c r="F29" s="110">
        <f>K27</f>
        <v>0</v>
      </c>
      <c r="G29" s="106" t="s">
        <v>15</v>
      </c>
      <c r="H29" s="112">
        <f>I27</f>
        <v>0</v>
      </c>
      <c r="I29" s="92"/>
      <c r="J29" s="93"/>
      <c r="K29" s="94"/>
      <c r="L29" s="97"/>
      <c r="M29" s="93" t="s">
        <v>15</v>
      </c>
      <c r="N29" s="96"/>
      <c r="O29" s="141"/>
      <c r="P29" s="141"/>
      <c r="Q29" s="141"/>
      <c r="R29" s="141"/>
      <c r="S29" s="141"/>
      <c r="T29" s="141"/>
      <c r="U29" s="146"/>
      <c r="W29" s="135"/>
      <c r="X29" s="135"/>
      <c r="Y29" s="135"/>
      <c r="Z29" s="135"/>
      <c r="AA29" s="135"/>
      <c r="AB29" s="135"/>
      <c r="AC29" s="135"/>
    </row>
    <row r="30" spans="2:42" ht="13.5" customHeight="1" x14ac:dyDescent="0.1">
      <c r="B30" s="147" t="s">
        <v>68</v>
      </c>
      <c r="C30" s="107"/>
      <c r="D30" s="105" t="str">
        <f>IF(C31="","",IF(C31&gt;E31,"○",IF(C31&lt;E31,"●","△")))</f>
        <v>△</v>
      </c>
      <c r="E30" s="109"/>
      <c r="F30" s="107"/>
      <c r="G30" s="108" t="str">
        <f>IF(F31="","",IF(F31&gt;H31,"○",IF(F31&lt;H31,"●","△")))</f>
        <v>△</v>
      </c>
      <c r="H30" s="109"/>
      <c r="I30" s="107"/>
      <c r="J30" s="108" t="str">
        <f>IF(I31="","",IF(I31&gt;K31,"○",IF(I31&lt;K31,"●","△")))</f>
        <v>△</v>
      </c>
      <c r="K30" s="109"/>
      <c r="L30" s="90"/>
      <c r="M30" s="90" t="str">
        <f>IF(L31="","",IF(L31&gt;N31,"○",IF(L31&lt;N31,"●","△")))</f>
        <v/>
      </c>
      <c r="N30" s="91"/>
      <c r="O30" s="140">
        <f>W30</f>
        <v>0</v>
      </c>
      <c r="P30" s="140">
        <f>X30</f>
        <v>3</v>
      </c>
      <c r="Q30" s="140">
        <f>Y30</f>
        <v>0</v>
      </c>
      <c r="R30" s="140">
        <f>C31+F31+I31+L31</f>
        <v>0</v>
      </c>
      <c r="S30" s="140">
        <f>C31+F31+I31+L31-E31-H31-K31-N31</f>
        <v>0</v>
      </c>
      <c r="T30" s="140">
        <f>3*O30+P30</f>
        <v>3</v>
      </c>
      <c r="U30" s="145">
        <f>RANK(AC30,$AC$24:$AC$30,1)</f>
        <v>1</v>
      </c>
      <c r="W30" s="135">
        <f>COUNTIF($D30:$M30,"○")</f>
        <v>0</v>
      </c>
      <c r="X30" s="135">
        <f>COUNTIF($D30:$M30,"△")</f>
        <v>3</v>
      </c>
      <c r="Y30" s="135">
        <f>COUNTIF($C30:$M30,"●")</f>
        <v>0</v>
      </c>
      <c r="Z30" s="135">
        <f>100*RANK(T30,$T$24:$T$30,0)</f>
        <v>100</v>
      </c>
      <c r="AA30" s="135">
        <f>10*RANK(S30,$S$24:$S$30,0)</f>
        <v>10</v>
      </c>
      <c r="AB30" s="135">
        <f>RANK(R30,$R30:$R36,0)</f>
        <v>1</v>
      </c>
      <c r="AC30" s="135">
        <f>SUM(Z30:AB30)</f>
        <v>111</v>
      </c>
    </row>
    <row r="31" spans="2:42" ht="13.5" customHeight="1" x14ac:dyDescent="0.1">
      <c r="B31" s="148"/>
      <c r="C31" s="110">
        <f>N25</f>
        <v>0</v>
      </c>
      <c r="D31" s="106" t="s">
        <v>7</v>
      </c>
      <c r="E31" s="112">
        <f>L25</f>
        <v>0</v>
      </c>
      <c r="F31" s="110">
        <f>N27</f>
        <v>0</v>
      </c>
      <c r="G31" s="106" t="s">
        <v>7</v>
      </c>
      <c r="H31" s="112">
        <f>L27</f>
        <v>0</v>
      </c>
      <c r="I31" s="110">
        <f>N29</f>
        <v>0</v>
      </c>
      <c r="J31" s="106" t="s">
        <v>7</v>
      </c>
      <c r="K31" s="112">
        <f>L29</f>
        <v>0</v>
      </c>
      <c r="L31" s="92"/>
      <c r="M31" s="93"/>
      <c r="N31" s="94"/>
      <c r="O31" s="141"/>
      <c r="P31" s="141"/>
      <c r="Q31" s="141"/>
      <c r="R31" s="141"/>
      <c r="S31" s="141"/>
      <c r="T31" s="141"/>
      <c r="U31" s="146"/>
      <c r="W31" s="135"/>
      <c r="X31" s="135"/>
      <c r="Y31" s="135"/>
      <c r="Z31" s="135"/>
      <c r="AA31" s="135"/>
      <c r="AB31" s="135"/>
      <c r="AC31" s="135"/>
      <c r="AE31" s="3"/>
      <c r="AF31" s="3"/>
      <c r="AG31" s="3"/>
      <c r="AH31" s="3"/>
      <c r="AI31" s="3"/>
      <c r="AM31" s="2"/>
      <c r="AN31" s="2"/>
    </row>
    <row r="32" spans="2:42" ht="14.25" customHeight="1" x14ac:dyDescent="0.1">
      <c r="B32" s="4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2"/>
      <c r="P32" s="102"/>
      <c r="Q32" s="102"/>
      <c r="R32" s="99"/>
      <c r="S32" s="104"/>
      <c r="T32" s="104"/>
      <c r="U32" s="102"/>
      <c r="W32" s="14"/>
      <c r="X32" s="14"/>
      <c r="AE32" s="3"/>
      <c r="AF32" s="3"/>
      <c r="AG32" s="3"/>
      <c r="AH32" s="3"/>
      <c r="AI32" s="3"/>
      <c r="AM32" s="2"/>
      <c r="AN32" s="2"/>
    </row>
    <row r="33" spans="1:40" ht="18" customHeight="1" x14ac:dyDescent="0.1">
      <c r="B33" s="6" t="s">
        <v>9</v>
      </c>
      <c r="C33" s="85"/>
      <c r="D33" s="86" t="str">
        <f>B34</f>
        <v>奈良</v>
      </c>
      <c r="E33" s="87"/>
      <c r="F33" s="85"/>
      <c r="G33" s="86" t="str">
        <f>B36</f>
        <v>朱雀</v>
      </c>
      <c r="H33" s="87"/>
      <c r="I33" s="85"/>
      <c r="J33" s="86" t="str">
        <f>B38</f>
        <v>ＮＦＡ</v>
      </c>
      <c r="K33" s="87"/>
      <c r="L33" s="86"/>
      <c r="M33" s="86" t="str">
        <f>B40</f>
        <v>大原</v>
      </c>
      <c r="N33" s="87"/>
      <c r="O33" s="101" t="s">
        <v>1</v>
      </c>
      <c r="P33" s="101" t="s">
        <v>2</v>
      </c>
      <c r="Q33" s="101" t="s">
        <v>21</v>
      </c>
      <c r="R33" s="101" t="s">
        <v>16</v>
      </c>
      <c r="S33" s="88" t="s">
        <v>3</v>
      </c>
      <c r="T33" s="88" t="s">
        <v>4</v>
      </c>
      <c r="U33" s="101" t="s">
        <v>5</v>
      </c>
      <c r="W33" s="14"/>
      <c r="X33" s="14"/>
      <c r="AE33" s="3"/>
      <c r="AF33" s="3"/>
      <c r="AG33" s="3"/>
      <c r="AH33" s="3"/>
      <c r="AI33" s="3"/>
      <c r="AM33" s="2"/>
      <c r="AN33" s="2"/>
    </row>
    <row r="34" spans="1:40" ht="13.5" customHeight="1" x14ac:dyDescent="0.1">
      <c r="B34" s="147" t="s">
        <v>40</v>
      </c>
      <c r="C34" s="89"/>
      <c r="D34" s="90" t="str">
        <f>IF(C35="","",IF(C35&gt;E35,"○",IF(C35&lt;E35,"●","△")))</f>
        <v/>
      </c>
      <c r="E34" s="91"/>
      <c r="F34" s="89"/>
      <c r="G34" s="90" t="str">
        <f>IF(F35="","",IF(F35&gt;H35,"○",IF(F35&lt;H35,"●","△")))</f>
        <v/>
      </c>
      <c r="H34" s="91"/>
      <c r="I34" s="89"/>
      <c r="J34" s="90" t="str">
        <f>IF(I35="","",IF(I35&gt;K35,"○",IF(I35&lt;K35,"●","△")))</f>
        <v/>
      </c>
      <c r="K34" s="91"/>
      <c r="L34" s="90"/>
      <c r="M34" s="90" t="str">
        <f>IF(L35="","",IF(L35&gt;N35,"○",IF(L35&lt;N35,"●","△")))</f>
        <v/>
      </c>
      <c r="N34" s="91"/>
      <c r="O34" s="140">
        <f>W34</f>
        <v>0</v>
      </c>
      <c r="P34" s="140">
        <f>X34</f>
        <v>0</v>
      </c>
      <c r="Q34" s="140">
        <f>Y34</f>
        <v>0</v>
      </c>
      <c r="R34" s="140">
        <f>C35+F35+I35+L35</f>
        <v>0</v>
      </c>
      <c r="S34" s="140">
        <f>C35+F35+I35+L35-E35-H35-K35-N35</f>
        <v>0</v>
      </c>
      <c r="T34" s="140">
        <f>3*O34+P34</f>
        <v>0</v>
      </c>
      <c r="U34" s="145">
        <f>RANK(AC34,$AC$34:$AC$40,1)</f>
        <v>4</v>
      </c>
      <c r="W34" s="135">
        <f>COUNTIF($D34:$M34,"○")</f>
        <v>0</v>
      </c>
      <c r="X34" s="135">
        <f>COUNTIF($D34:$M34,"△")</f>
        <v>0</v>
      </c>
      <c r="Y34" s="135">
        <f>COUNTIF($C34:$M34,"●")</f>
        <v>0</v>
      </c>
      <c r="Z34" s="135">
        <f>100*RANK(T34,$T$34:$T$40,0)</f>
        <v>400</v>
      </c>
      <c r="AA34" s="135">
        <f>10*RANK(S34,$S34:$S40,0)</f>
        <v>10</v>
      </c>
      <c r="AB34" s="135">
        <f>RANK(R34,$R$34:$R$40,0)</f>
        <v>1</v>
      </c>
      <c r="AC34" s="135">
        <f>SUM(Z34:AB34)</f>
        <v>411</v>
      </c>
      <c r="AE34" s="3"/>
      <c r="AF34" s="3"/>
      <c r="AG34" s="3"/>
      <c r="AH34" s="3"/>
      <c r="AI34" s="3"/>
      <c r="AM34" s="2"/>
      <c r="AN34" s="2"/>
    </row>
    <row r="35" spans="1:40" ht="13.5" customHeight="1" x14ac:dyDescent="0.1">
      <c r="B35" s="148"/>
      <c r="C35" s="92"/>
      <c r="D35" s="93"/>
      <c r="E35" s="94"/>
      <c r="F35" s="95"/>
      <c r="G35" s="93" t="s">
        <v>15</v>
      </c>
      <c r="H35" s="96"/>
      <c r="I35" s="95"/>
      <c r="J35" s="93" t="s">
        <v>15</v>
      </c>
      <c r="K35" s="96"/>
      <c r="L35" s="97"/>
      <c r="M35" s="93" t="s">
        <v>15</v>
      </c>
      <c r="N35" s="96"/>
      <c r="O35" s="141"/>
      <c r="P35" s="141"/>
      <c r="Q35" s="141"/>
      <c r="R35" s="141"/>
      <c r="S35" s="141"/>
      <c r="T35" s="141"/>
      <c r="U35" s="146"/>
      <c r="W35" s="135"/>
      <c r="X35" s="135"/>
      <c r="Y35" s="135"/>
      <c r="Z35" s="135"/>
      <c r="AA35" s="135"/>
      <c r="AB35" s="135"/>
      <c r="AC35" s="135"/>
      <c r="AE35" s="3"/>
      <c r="AF35" s="3"/>
      <c r="AG35" s="3"/>
      <c r="AH35" s="3"/>
      <c r="AI35" s="3"/>
      <c r="AM35" s="2"/>
      <c r="AN35" s="2"/>
    </row>
    <row r="36" spans="1:40" ht="13.5" customHeight="1" x14ac:dyDescent="0.1">
      <c r="B36" s="147" t="s">
        <v>52</v>
      </c>
      <c r="C36" s="107"/>
      <c r="D36" s="108" t="str">
        <f>IF(C37="","",IF(C37&gt;E37,"○",IF(C37&lt;E37,"●","△")))</f>
        <v>△</v>
      </c>
      <c r="E36" s="109"/>
      <c r="F36" s="89"/>
      <c r="G36" s="90" t="str">
        <f>IF(F37="","",IF(F37&gt;H37,"○",IF(F37&lt;H37,"●","△")))</f>
        <v/>
      </c>
      <c r="H36" s="91"/>
      <c r="I36" s="89"/>
      <c r="J36" s="90" t="str">
        <f>IF(I37="","",IF(I37&gt;K37,"○",IF(I37&lt;K37,"●","△")))</f>
        <v/>
      </c>
      <c r="K36" s="91"/>
      <c r="L36" s="90"/>
      <c r="M36" s="90" t="str">
        <f>IF(L37="","",IF(L37&gt;N37,"○",IF(L37&lt;N37,"●","△")))</f>
        <v/>
      </c>
      <c r="N36" s="91"/>
      <c r="O36" s="140">
        <f>W36</f>
        <v>0</v>
      </c>
      <c r="P36" s="140">
        <f>X36</f>
        <v>1</v>
      </c>
      <c r="Q36" s="140">
        <f>Y36</f>
        <v>0</v>
      </c>
      <c r="R36" s="140">
        <f>C37+F37+I37+L37</f>
        <v>0</v>
      </c>
      <c r="S36" s="140">
        <f>C37+F37+I37+L37-E37-H37-K37-N37</f>
        <v>0</v>
      </c>
      <c r="T36" s="140">
        <f>3*O36+P36</f>
        <v>1</v>
      </c>
      <c r="U36" s="145">
        <f>RANK(AC36,$AC$34:$AC$40,1)</f>
        <v>3</v>
      </c>
      <c r="W36" s="135">
        <f>COUNTIF($D36:$M36,"○")</f>
        <v>0</v>
      </c>
      <c r="X36" s="135">
        <f>COUNTIF($D36:$M36,"△")</f>
        <v>1</v>
      </c>
      <c r="Y36" s="135">
        <f>COUNTIF($C36:$M36,"●")</f>
        <v>0</v>
      </c>
      <c r="Z36" s="135">
        <f>100*RANK(T36,$T$34:$T$40,0)</f>
        <v>300</v>
      </c>
      <c r="AA36" s="135">
        <f>10*RANK(S36,$S36:$S42,0)</f>
        <v>10</v>
      </c>
      <c r="AB36" s="135">
        <f>RANK(R36,$R$34:$R$40,0)</f>
        <v>1</v>
      </c>
      <c r="AC36" s="135">
        <f>SUM(Z36:AB36)</f>
        <v>311</v>
      </c>
      <c r="AE36" s="3"/>
      <c r="AF36" s="3"/>
      <c r="AG36" s="3"/>
      <c r="AH36" s="3"/>
      <c r="AI36" s="3"/>
      <c r="AM36" s="2"/>
      <c r="AN36" s="2"/>
    </row>
    <row r="37" spans="1:40" ht="13.5" customHeight="1" x14ac:dyDescent="0.1">
      <c r="B37" s="148"/>
      <c r="C37" s="110">
        <f>H35</f>
        <v>0</v>
      </c>
      <c r="D37" s="106" t="s">
        <v>15</v>
      </c>
      <c r="E37" s="112">
        <f>F35</f>
        <v>0</v>
      </c>
      <c r="F37" s="92"/>
      <c r="G37" s="93"/>
      <c r="H37" s="94"/>
      <c r="I37" s="95"/>
      <c r="J37" s="93" t="s">
        <v>15</v>
      </c>
      <c r="K37" s="96"/>
      <c r="L37" s="97"/>
      <c r="M37" s="93" t="s">
        <v>15</v>
      </c>
      <c r="N37" s="96"/>
      <c r="O37" s="141"/>
      <c r="P37" s="141"/>
      <c r="Q37" s="141"/>
      <c r="R37" s="141"/>
      <c r="S37" s="141"/>
      <c r="T37" s="141"/>
      <c r="U37" s="146"/>
      <c r="W37" s="135"/>
      <c r="X37" s="135"/>
      <c r="Y37" s="135"/>
      <c r="Z37" s="135"/>
      <c r="AA37" s="135"/>
      <c r="AB37" s="135"/>
      <c r="AC37" s="135"/>
      <c r="AE37" s="3"/>
      <c r="AF37" s="3"/>
      <c r="AG37" s="3"/>
      <c r="AH37" s="3"/>
      <c r="AI37" s="3"/>
      <c r="AM37" s="2"/>
      <c r="AN37" s="2"/>
    </row>
    <row r="38" spans="1:40" ht="13.5" customHeight="1" x14ac:dyDescent="0.1">
      <c r="B38" s="147" t="s">
        <v>63</v>
      </c>
      <c r="C38" s="107"/>
      <c r="D38" s="108" t="str">
        <f>IF(C39="","",IF(C39&gt;E39,"○",IF(C39&lt;E39,"●","△")))</f>
        <v>△</v>
      </c>
      <c r="E38" s="109"/>
      <c r="F38" s="107"/>
      <c r="G38" s="108" t="str">
        <f>IF(F39="","",IF(F39&gt;H39,"○",IF(F39&lt;H39,"●","△")))</f>
        <v>△</v>
      </c>
      <c r="H38" s="109"/>
      <c r="I38" s="89"/>
      <c r="J38" s="90" t="str">
        <f>IF(I39="","",IF(I39&gt;K39,"○",IF(I39&lt;K39,"●","△")))</f>
        <v/>
      </c>
      <c r="K38" s="91"/>
      <c r="L38" s="90"/>
      <c r="M38" s="90" t="str">
        <f>IF(L39="","",IF(L39&gt;N39,"○",IF(L39&lt;N39,"●","△")))</f>
        <v/>
      </c>
      <c r="N38" s="91"/>
      <c r="O38" s="140">
        <f>W38</f>
        <v>0</v>
      </c>
      <c r="P38" s="140">
        <f>X38</f>
        <v>2</v>
      </c>
      <c r="Q38" s="140">
        <f>Y38</f>
        <v>0</v>
      </c>
      <c r="R38" s="140">
        <f>C39+F39+I39+L39</f>
        <v>0</v>
      </c>
      <c r="S38" s="140">
        <f>C39+F39+I39+L39-E39-H39-K39-N39</f>
        <v>0</v>
      </c>
      <c r="T38" s="140">
        <f>3*O38+P38</f>
        <v>2</v>
      </c>
      <c r="U38" s="145">
        <f>RANK(AC38,$AC$34:$AC$40,1)</f>
        <v>2</v>
      </c>
      <c r="W38" s="135">
        <f>COUNTIF($D38:$M38,"○")</f>
        <v>0</v>
      </c>
      <c r="X38" s="135">
        <f>COUNTIF($D38:$M38,"△")</f>
        <v>2</v>
      </c>
      <c r="Y38" s="135">
        <f>COUNTIF($C38:$M38,"●")</f>
        <v>0</v>
      </c>
      <c r="Z38" s="135">
        <f>100*RANK(T38,$T$34:$T$40,0)</f>
        <v>200</v>
      </c>
      <c r="AA38" s="135">
        <f>10*RANK(S38,$S38:$S42,0)</f>
        <v>10</v>
      </c>
      <c r="AB38" s="135">
        <f>RANK(R38,$R$34:$R$40,0)</f>
        <v>1</v>
      </c>
      <c r="AC38" s="135">
        <f>SUM(Z38:AB38)</f>
        <v>211</v>
      </c>
      <c r="AE38" s="3"/>
      <c r="AF38" s="3"/>
      <c r="AG38" s="3"/>
      <c r="AH38" s="3"/>
      <c r="AI38" s="3"/>
      <c r="AM38" s="2"/>
      <c r="AN38" s="2"/>
    </row>
    <row r="39" spans="1:40" ht="13.5" customHeight="1" x14ac:dyDescent="0.1">
      <c r="B39" s="148"/>
      <c r="C39" s="110">
        <f>K35</f>
        <v>0</v>
      </c>
      <c r="D39" s="106" t="s">
        <v>15</v>
      </c>
      <c r="E39" s="112">
        <f>I35</f>
        <v>0</v>
      </c>
      <c r="F39" s="110">
        <f>K37</f>
        <v>0</v>
      </c>
      <c r="G39" s="106" t="s">
        <v>15</v>
      </c>
      <c r="H39" s="112">
        <f>I37</f>
        <v>0</v>
      </c>
      <c r="I39" s="92"/>
      <c r="J39" s="93"/>
      <c r="K39" s="94"/>
      <c r="L39" s="97"/>
      <c r="M39" s="93" t="s">
        <v>15</v>
      </c>
      <c r="N39" s="96"/>
      <c r="O39" s="141"/>
      <c r="P39" s="141"/>
      <c r="Q39" s="141"/>
      <c r="R39" s="141"/>
      <c r="S39" s="141"/>
      <c r="T39" s="141"/>
      <c r="U39" s="146"/>
      <c r="W39" s="135"/>
      <c r="X39" s="135"/>
      <c r="Y39" s="135"/>
      <c r="Z39" s="135"/>
      <c r="AA39" s="135"/>
      <c r="AB39" s="135"/>
      <c r="AC39" s="135"/>
      <c r="AE39" s="3"/>
      <c r="AF39" s="3"/>
      <c r="AG39" s="3"/>
      <c r="AH39" s="3"/>
      <c r="AI39" s="3"/>
      <c r="AM39" s="2"/>
      <c r="AN39" s="2"/>
    </row>
    <row r="40" spans="1:40" ht="13.5" customHeight="1" x14ac:dyDescent="0.1">
      <c r="B40" s="147" t="s">
        <v>51</v>
      </c>
      <c r="C40" s="107"/>
      <c r="D40" s="108" t="str">
        <f>IF(C41="","",IF(C41&gt;E41,"○",IF(C41&lt;E41,"●","△")))</f>
        <v>△</v>
      </c>
      <c r="E40" s="109"/>
      <c r="F40" s="107"/>
      <c r="G40" s="108" t="str">
        <f>IF(F41="","",IF(F41&gt;H41,"○",IF(F41&lt;H41,"●","△")))</f>
        <v>△</v>
      </c>
      <c r="H40" s="109"/>
      <c r="I40" s="107"/>
      <c r="J40" s="108" t="str">
        <f>IF(I41="","",IF(I41&gt;K41,"○",IF(I41&lt;K41,"●","△")))</f>
        <v>△</v>
      </c>
      <c r="K40" s="109"/>
      <c r="L40" s="90"/>
      <c r="M40" s="90" t="str">
        <f>IF(L41="","",IF(L41&gt;N41,"○",IF(L41&lt;N41,"●","△")))</f>
        <v/>
      </c>
      <c r="N40" s="91"/>
      <c r="O40" s="140">
        <f>W40</f>
        <v>0</v>
      </c>
      <c r="P40" s="140">
        <f>X40</f>
        <v>3</v>
      </c>
      <c r="Q40" s="140">
        <f>Y40</f>
        <v>0</v>
      </c>
      <c r="R40" s="140">
        <f>C41+F41+I41+L41</f>
        <v>0</v>
      </c>
      <c r="S40" s="140">
        <f>C41+F41+I41+L41-E41-H41-K41-N41</f>
        <v>0</v>
      </c>
      <c r="T40" s="140">
        <f>3*O40+P40</f>
        <v>3</v>
      </c>
      <c r="U40" s="145">
        <f>RANK(AC40,$AC$34:$AC$40,1)</f>
        <v>1</v>
      </c>
      <c r="W40" s="135">
        <f>COUNTIF($D40:$M40,"○")</f>
        <v>0</v>
      </c>
      <c r="X40" s="135">
        <f>COUNTIF($D40:$M40,"△")</f>
        <v>3</v>
      </c>
      <c r="Y40" s="135">
        <f>COUNTIF($C40:$M40,"●")</f>
        <v>0</v>
      </c>
      <c r="Z40" s="135">
        <f>100*RANK(T40,$T$34:$T$40,0)</f>
        <v>100</v>
      </c>
      <c r="AA40" s="135">
        <f>10*RANK(S40,$S40:$S42,0)</f>
        <v>10</v>
      </c>
      <c r="AB40" s="135">
        <f>RANK(R40,$R$34:$R$40,0)</f>
        <v>1</v>
      </c>
      <c r="AC40" s="135">
        <f>SUM(Z40:AB40)</f>
        <v>111</v>
      </c>
      <c r="AE40" s="3"/>
      <c r="AF40" s="3"/>
      <c r="AG40" s="3"/>
      <c r="AH40" s="3"/>
      <c r="AI40" s="3"/>
      <c r="AM40" s="2"/>
      <c r="AN40" s="2"/>
    </row>
    <row r="41" spans="1:40" ht="13.5" customHeight="1" x14ac:dyDescent="0.1">
      <c r="B41" s="148"/>
      <c r="C41" s="110">
        <f>N35</f>
        <v>0</v>
      </c>
      <c r="D41" s="106" t="s">
        <v>7</v>
      </c>
      <c r="E41" s="112">
        <f>L35</f>
        <v>0</v>
      </c>
      <c r="F41" s="110">
        <f>N37</f>
        <v>0</v>
      </c>
      <c r="G41" s="106" t="s">
        <v>7</v>
      </c>
      <c r="H41" s="112">
        <f>L37</f>
        <v>0</v>
      </c>
      <c r="I41" s="110">
        <f>N39</f>
        <v>0</v>
      </c>
      <c r="J41" s="106" t="s">
        <v>7</v>
      </c>
      <c r="K41" s="112">
        <f>L39</f>
        <v>0</v>
      </c>
      <c r="L41" s="92"/>
      <c r="M41" s="93"/>
      <c r="N41" s="94"/>
      <c r="O41" s="141"/>
      <c r="P41" s="141"/>
      <c r="Q41" s="141"/>
      <c r="R41" s="141"/>
      <c r="S41" s="141"/>
      <c r="T41" s="141"/>
      <c r="U41" s="146"/>
      <c r="W41" s="135"/>
      <c r="X41" s="135"/>
      <c r="Y41" s="135"/>
      <c r="Z41" s="135"/>
      <c r="AA41" s="135"/>
      <c r="AB41" s="135"/>
      <c r="AC41" s="135"/>
      <c r="AE41" s="3"/>
      <c r="AF41" s="3"/>
      <c r="AG41" s="3"/>
      <c r="AH41" s="3"/>
      <c r="AI41" s="3"/>
      <c r="AM41" s="2"/>
      <c r="AN41" s="2"/>
    </row>
    <row r="42" spans="1:40" ht="15" customHeight="1" x14ac:dyDescent="0.1">
      <c r="D42" s="4"/>
      <c r="G42" s="4"/>
      <c r="J42" s="4"/>
      <c r="M42" s="4"/>
      <c r="S42" s="8"/>
      <c r="T42" s="8"/>
      <c r="W42" s="14"/>
      <c r="X42" s="14"/>
      <c r="AE42" s="3"/>
      <c r="AH42" s="3"/>
      <c r="AM42" s="2"/>
      <c r="AN42" s="2"/>
    </row>
    <row r="43" spans="1:40" ht="7.5" customHeight="1" x14ac:dyDescent="0.1">
      <c r="D43" s="4"/>
      <c r="G43" s="4"/>
      <c r="J43" s="4"/>
      <c r="M43" s="4"/>
      <c r="S43" s="8"/>
      <c r="T43" s="8"/>
      <c r="W43" s="39"/>
      <c r="X43" s="39"/>
      <c r="AE43" s="3"/>
      <c r="AH43" s="3"/>
      <c r="AM43" s="2"/>
      <c r="AN43" s="2"/>
    </row>
    <row r="44" spans="1:40" ht="19.5" customHeight="1" x14ac:dyDescent="0.15">
      <c r="A44" s="37" t="s">
        <v>37</v>
      </c>
    </row>
    <row r="45" spans="1:40" ht="11.25" customHeight="1" x14ac:dyDescent="0.15">
      <c r="A45" s="37"/>
    </row>
    <row r="46" spans="1:40" ht="25.5" customHeight="1" x14ac:dyDescent="0.15">
      <c r="B46" s="35"/>
      <c r="C46" s="134" t="s">
        <v>33</v>
      </c>
      <c r="D46" s="134"/>
      <c r="E46" s="134"/>
      <c r="F46" s="134"/>
      <c r="G46" s="134"/>
      <c r="H46" s="134" t="s">
        <v>34</v>
      </c>
      <c r="I46" s="134"/>
      <c r="J46" s="134"/>
      <c r="K46" s="134"/>
      <c r="L46" s="134"/>
      <c r="M46" s="134" t="s">
        <v>35</v>
      </c>
      <c r="N46" s="134"/>
      <c r="O46" s="134"/>
      <c r="P46" s="134"/>
      <c r="Q46" s="134"/>
      <c r="R46" s="142" t="s">
        <v>36</v>
      </c>
      <c r="S46" s="143"/>
      <c r="T46" s="143"/>
      <c r="U46" s="144"/>
    </row>
    <row r="47" spans="1:40" ht="27.95" customHeight="1" x14ac:dyDescent="0.1">
      <c r="B47" s="36" t="s">
        <v>0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7"/>
      <c r="S47" s="138"/>
      <c r="T47" s="138"/>
      <c r="U47" s="139"/>
    </row>
    <row r="48" spans="1:40" ht="27.95" customHeight="1" x14ac:dyDescent="0.1">
      <c r="B48" s="36" t="s">
        <v>6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7"/>
      <c r="S48" s="138"/>
      <c r="T48" s="138"/>
      <c r="U48" s="139"/>
    </row>
    <row r="49" spans="2:21" ht="27.95" customHeight="1" x14ac:dyDescent="0.1">
      <c r="B49" s="36" t="s">
        <v>8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7"/>
      <c r="S49" s="138"/>
      <c r="T49" s="138"/>
      <c r="U49" s="139"/>
    </row>
    <row r="50" spans="2:21" ht="27.95" customHeight="1" x14ac:dyDescent="0.1">
      <c r="B50" s="36" t="s">
        <v>9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7"/>
      <c r="S50" s="138"/>
      <c r="T50" s="138"/>
      <c r="U50" s="139"/>
    </row>
  </sheetData>
  <mergeCells count="265">
    <mergeCell ref="S10:S11"/>
    <mergeCell ref="T10:T11"/>
    <mergeCell ref="U10:U11"/>
    <mergeCell ref="S8:S9"/>
    <mergeCell ref="U14:U15"/>
    <mergeCell ref="R8:R9"/>
    <mergeCell ref="R10:R11"/>
    <mergeCell ref="I3:K3"/>
    <mergeCell ref="B4:B5"/>
    <mergeCell ref="B6:B7"/>
    <mergeCell ref="B8:B9"/>
    <mergeCell ref="B10:B11"/>
    <mergeCell ref="R4:R5"/>
    <mergeCell ref="R6:R7"/>
    <mergeCell ref="O4:O5"/>
    <mergeCell ref="P4:P5"/>
    <mergeCell ref="Q4:Q5"/>
    <mergeCell ref="Q6:Q7"/>
    <mergeCell ref="P6:P7"/>
    <mergeCell ref="O6:O7"/>
    <mergeCell ref="Q10:Q11"/>
    <mergeCell ref="P10:P11"/>
    <mergeCell ref="O10:O11"/>
    <mergeCell ref="T4:T5"/>
    <mergeCell ref="U4:U5"/>
    <mergeCell ref="S6:S7"/>
    <mergeCell ref="T6:T7"/>
    <mergeCell ref="U6:U7"/>
    <mergeCell ref="S4:S5"/>
    <mergeCell ref="O8:O9"/>
    <mergeCell ref="P8:P9"/>
    <mergeCell ref="Q8:Q9"/>
    <mergeCell ref="T8:T9"/>
    <mergeCell ref="U8:U9"/>
    <mergeCell ref="T16:T17"/>
    <mergeCell ref="B24:B25"/>
    <mergeCell ref="O24:O25"/>
    <mergeCell ref="B20:B21"/>
    <mergeCell ref="O20:O21"/>
    <mergeCell ref="P20:P21"/>
    <mergeCell ref="Q20:Q21"/>
    <mergeCell ref="P24:P25"/>
    <mergeCell ref="Q24:Q25"/>
    <mergeCell ref="U16:U17"/>
    <mergeCell ref="S26:S27"/>
    <mergeCell ref="T26:T27"/>
    <mergeCell ref="B26:B27"/>
    <mergeCell ref="B14:B15"/>
    <mergeCell ref="O14:O15"/>
    <mergeCell ref="S14:S15"/>
    <mergeCell ref="T14:T15"/>
    <mergeCell ref="P14:P15"/>
    <mergeCell ref="Q14:Q15"/>
    <mergeCell ref="S18:S19"/>
    <mergeCell ref="T18:T19"/>
    <mergeCell ref="B18:B19"/>
    <mergeCell ref="O18:O19"/>
    <mergeCell ref="P18:P19"/>
    <mergeCell ref="Q18:Q19"/>
    <mergeCell ref="O26:O27"/>
    <mergeCell ref="P26:P27"/>
    <mergeCell ref="Q26:Q27"/>
    <mergeCell ref="B16:B17"/>
    <mergeCell ref="O16:O17"/>
    <mergeCell ref="P16:P17"/>
    <mergeCell ref="Q16:Q17"/>
    <mergeCell ref="S16:S17"/>
    <mergeCell ref="B30:B31"/>
    <mergeCell ref="O30:O31"/>
    <mergeCell ref="P30:P31"/>
    <mergeCell ref="Q30:Q31"/>
    <mergeCell ref="S30:S31"/>
    <mergeCell ref="T30:T31"/>
    <mergeCell ref="U30:U31"/>
    <mergeCell ref="U34:U35"/>
    <mergeCell ref="B28:B29"/>
    <mergeCell ref="O28:O29"/>
    <mergeCell ref="P28:P29"/>
    <mergeCell ref="Q28:Q29"/>
    <mergeCell ref="S34:S35"/>
    <mergeCell ref="T34:T35"/>
    <mergeCell ref="P34:P35"/>
    <mergeCell ref="Q34:Q35"/>
    <mergeCell ref="S28:S29"/>
    <mergeCell ref="T28:T29"/>
    <mergeCell ref="B36:B37"/>
    <mergeCell ref="O36:O37"/>
    <mergeCell ref="P36:P37"/>
    <mergeCell ref="Q36:Q37"/>
    <mergeCell ref="S36:S37"/>
    <mergeCell ref="T36:T37"/>
    <mergeCell ref="U38:U39"/>
    <mergeCell ref="U36:U37"/>
    <mergeCell ref="B34:B35"/>
    <mergeCell ref="O34:O35"/>
    <mergeCell ref="B40:B41"/>
    <mergeCell ref="O40:O41"/>
    <mergeCell ref="P40:P41"/>
    <mergeCell ref="Q40:Q41"/>
    <mergeCell ref="S40:S41"/>
    <mergeCell ref="T40:T41"/>
    <mergeCell ref="U40:U41"/>
    <mergeCell ref="R38:R39"/>
    <mergeCell ref="R40:R41"/>
    <mergeCell ref="B38:B39"/>
    <mergeCell ref="O38:O39"/>
    <mergeCell ref="P38:P39"/>
    <mergeCell ref="Q38:Q39"/>
    <mergeCell ref="S38:S39"/>
    <mergeCell ref="T38:T39"/>
    <mergeCell ref="R48:U48"/>
    <mergeCell ref="R49:U49"/>
    <mergeCell ref="R50:U50"/>
    <mergeCell ref="R14:R15"/>
    <mergeCell ref="R16:R17"/>
    <mergeCell ref="R18:R19"/>
    <mergeCell ref="R20:R21"/>
    <mergeCell ref="R24:R25"/>
    <mergeCell ref="R26:R27"/>
    <mergeCell ref="R28:R29"/>
    <mergeCell ref="R30:R31"/>
    <mergeCell ref="R34:R35"/>
    <mergeCell ref="R36:R37"/>
    <mergeCell ref="R46:U46"/>
    <mergeCell ref="R47:U47"/>
    <mergeCell ref="U28:U29"/>
    <mergeCell ref="U26:U27"/>
    <mergeCell ref="U18:U19"/>
    <mergeCell ref="S20:S21"/>
    <mergeCell ref="T20:T21"/>
    <mergeCell ref="U20:U21"/>
    <mergeCell ref="U24:U25"/>
    <mergeCell ref="S24:S25"/>
    <mergeCell ref="T24:T25"/>
    <mergeCell ref="W4:W5"/>
    <mergeCell ref="X4:X5"/>
    <mergeCell ref="Y4:Y5"/>
    <mergeCell ref="W6:W7"/>
    <mergeCell ref="X6:X7"/>
    <mergeCell ref="Y6:Y7"/>
    <mergeCell ref="W8:W9"/>
    <mergeCell ref="X8:X9"/>
    <mergeCell ref="Y8:Y9"/>
    <mergeCell ref="Z20:Z21"/>
    <mergeCell ref="W10:W11"/>
    <mergeCell ref="X10:X11"/>
    <mergeCell ref="Y10:Y11"/>
    <mergeCell ref="W14:W15"/>
    <mergeCell ref="X14:X15"/>
    <mergeCell ref="Y14:Y15"/>
    <mergeCell ref="W16:W17"/>
    <mergeCell ref="X16:X17"/>
    <mergeCell ref="Y16:Y17"/>
    <mergeCell ref="W36:W37"/>
    <mergeCell ref="X36:X37"/>
    <mergeCell ref="Y36:Y37"/>
    <mergeCell ref="Z36:Z37"/>
    <mergeCell ref="W34:W35"/>
    <mergeCell ref="X34:X35"/>
    <mergeCell ref="Y34:Y35"/>
    <mergeCell ref="Z34:Z35"/>
    <mergeCell ref="Z4:Z5"/>
    <mergeCell ref="Z6:Z7"/>
    <mergeCell ref="Z8:Z9"/>
    <mergeCell ref="Z10:Z11"/>
    <mergeCell ref="W26:W27"/>
    <mergeCell ref="X26:X27"/>
    <mergeCell ref="Y26:Y27"/>
    <mergeCell ref="Z26:Z27"/>
    <mergeCell ref="W24:W25"/>
    <mergeCell ref="X24:X25"/>
    <mergeCell ref="Y24:Y25"/>
    <mergeCell ref="Z24:Z25"/>
    <mergeCell ref="W18:W19"/>
    <mergeCell ref="X18:X19"/>
    <mergeCell ref="Y18:Y19"/>
    <mergeCell ref="W20:W21"/>
    <mergeCell ref="W40:W41"/>
    <mergeCell ref="X40:X41"/>
    <mergeCell ref="Y40:Y41"/>
    <mergeCell ref="Z40:Z41"/>
    <mergeCell ref="W38:W39"/>
    <mergeCell ref="X38:X39"/>
    <mergeCell ref="Y38:Y39"/>
    <mergeCell ref="Z38:Z39"/>
    <mergeCell ref="AA38:AA39"/>
    <mergeCell ref="W30:W31"/>
    <mergeCell ref="X30:X31"/>
    <mergeCell ref="Y30:Y31"/>
    <mergeCell ref="Z30:Z31"/>
    <mergeCell ref="W28:W29"/>
    <mergeCell ref="AC16:AC17"/>
    <mergeCell ref="Z1:Z3"/>
    <mergeCell ref="AA1:AA3"/>
    <mergeCell ref="AB1:AB3"/>
    <mergeCell ref="AB24:AB25"/>
    <mergeCell ref="AC8:AC9"/>
    <mergeCell ref="AC10:AC11"/>
    <mergeCell ref="AC14:AC15"/>
    <mergeCell ref="AC26:AC27"/>
    <mergeCell ref="AA14:AA15"/>
    <mergeCell ref="AA26:AA27"/>
    <mergeCell ref="X28:X29"/>
    <mergeCell ref="Y28:Y29"/>
    <mergeCell ref="Z28:Z29"/>
    <mergeCell ref="X20:X21"/>
    <mergeCell ref="Y20:Y21"/>
    <mergeCell ref="Z14:Z15"/>
    <mergeCell ref="Z16:Z17"/>
    <mergeCell ref="Z18:Z19"/>
    <mergeCell ref="AB26:AB27"/>
    <mergeCell ref="AA18:AA19"/>
    <mergeCell ref="AC4:AC5"/>
    <mergeCell ref="AC6:AC7"/>
    <mergeCell ref="AA4:AA5"/>
    <mergeCell ref="AB4:AB5"/>
    <mergeCell ref="AA6:AA7"/>
    <mergeCell ref="AB6:AB7"/>
    <mergeCell ref="AC18:AC19"/>
    <mergeCell ref="AC20:AC21"/>
    <mergeCell ref="AC24:AC25"/>
    <mergeCell ref="AA20:AA21"/>
    <mergeCell ref="AB20:AB21"/>
    <mergeCell ref="AB14:AB15"/>
    <mergeCell ref="AA16:AA17"/>
    <mergeCell ref="AB16:AB17"/>
    <mergeCell ref="AA8:AA9"/>
    <mergeCell ref="AB8:AB9"/>
    <mergeCell ref="AA10:AA11"/>
    <mergeCell ref="AB10:AB11"/>
    <mergeCell ref="AA24:AA25"/>
    <mergeCell ref="AB18:AB19"/>
    <mergeCell ref="AB34:AB35"/>
    <mergeCell ref="AA36:AA37"/>
    <mergeCell ref="AB36:AB37"/>
    <mergeCell ref="AA28:AA29"/>
    <mergeCell ref="AB28:AB29"/>
    <mergeCell ref="AA30:AA31"/>
    <mergeCell ref="AB30:AB31"/>
    <mergeCell ref="AC38:AC39"/>
    <mergeCell ref="AC40:AC41"/>
    <mergeCell ref="AC28:AC29"/>
    <mergeCell ref="AC30:AC31"/>
    <mergeCell ref="AC34:AC35"/>
    <mergeCell ref="AC36:AC37"/>
    <mergeCell ref="AB38:AB39"/>
    <mergeCell ref="AA40:AA41"/>
    <mergeCell ref="AB40:AB41"/>
    <mergeCell ref="AA34:AA35"/>
    <mergeCell ref="F13:H13"/>
    <mergeCell ref="C50:G50"/>
    <mergeCell ref="H50:L50"/>
    <mergeCell ref="M50:Q50"/>
    <mergeCell ref="C49:G49"/>
    <mergeCell ref="H49:L49"/>
    <mergeCell ref="M49:Q49"/>
    <mergeCell ref="C48:G48"/>
    <mergeCell ref="H48:L48"/>
    <mergeCell ref="M48:Q48"/>
    <mergeCell ref="C46:G46"/>
    <mergeCell ref="H46:L46"/>
    <mergeCell ref="M46:Q46"/>
    <mergeCell ref="C47:G47"/>
    <mergeCell ref="H47:L47"/>
    <mergeCell ref="M47:Q4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2"/>
  <sheetViews>
    <sheetView tabSelected="1" workbookViewId="0">
      <selection activeCell="F6" sqref="F6"/>
    </sheetView>
  </sheetViews>
  <sheetFormatPr defaultColWidth="2.1796875" defaultRowHeight="9.75" customHeight="1" x14ac:dyDescent="0.1"/>
  <sheetData>
    <row r="1" spans="1:63" s="17" customFormat="1" ht="9.75" customHeight="1" x14ac:dyDescent="0.1"/>
    <row r="2" spans="1:63" s="17" customFormat="1" ht="21" customHeight="1" x14ac:dyDescent="0.15">
      <c r="A2" s="168" t="s">
        <v>58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W2" s="171" t="s">
        <v>74</v>
      </c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6"/>
      <c r="AI2" s="16"/>
      <c r="AJ2" s="16"/>
      <c r="AK2" s="16"/>
      <c r="AL2" s="16"/>
    </row>
    <row r="3" spans="1:63" s="17" customFormat="1" ht="23.25" customHeight="1" x14ac:dyDescent="0.1">
      <c r="C3" s="163" t="s">
        <v>56</v>
      </c>
      <c r="D3" s="163"/>
      <c r="E3" s="163"/>
      <c r="F3" s="163"/>
      <c r="G3" s="163"/>
      <c r="H3" s="163"/>
      <c r="I3" s="163"/>
      <c r="R3" s="16"/>
      <c r="S3" s="16"/>
      <c r="T3" s="16"/>
      <c r="U3" s="16"/>
      <c r="V3" s="16"/>
      <c r="W3" s="16"/>
      <c r="X3" s="127" t="s">
        <v>75</v>
      </c>
      <c r="Y3" s="127"/>
      <c r="Z3" s="127"/>
      <c r="AA3" s="127"/>
      <c r="AB3" s="127"/>
      <c r="AC3" s="127"/>
      <c r="AD3" s="127"/>
      <c r="AE3" s="127"/>
      <c r="AF3" s="127"/>
      <c r="AG3" s="127"/>
      <c r="AH3" s="128"/>
      <c r="AI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</row>
    <row r="4" spans="1:63" s="17" customFormat="1" ht="9.75" customHeight="1" x14ac:dyDescent="0.1"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</row>
    <row r="5" spans="1:63" s="17" customFormat="1" ht="9.75" customHeight="1" x14ac:dyDescent="0.1"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</row>
    <row r="6" spans="1:63" s="17" customFormat="1" ht="9.75" customHeight="1" x14ac:dyDescent="0.1"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</row>
    <row r="7" spans="1:63" s="17" customFormat="1" ht="19.5" customHeight="1" x14ac:dyDescent="0.1">
      <c r="I7" s="16"/>
      <c r="J7" s="23"/>
      <c r="K7" s="23"/>
      <c r="L7" s="23"/>
      <c r="M7" s="23"/>
      <c r="N7" s="23"/>
      <c r="O7" s="23"/>
      <c r="P7" s="23"/>
      <c r="Q7" s="23"/>
      <c r="R7" s="24"/>
      <c r="S7" s="23"/>
      <c r="T7" s="23"/>
      <c r="U7" s="23"/>
      <c r="V7" s="23"/>
      <c r="W7" s="23"/>
      <c r="X7" s="23"/>
      <c r="Y7" s="23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63" s="17" customFormat="1" ht="4.5" customHeight="1" x14ac:dyDescent="0.1">
      <c r="J8" s="21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22"/>
      <c r="AF8" s="16"/>
      <c r="AG8" s="16"/>
      <c r="AH8" s="16"/>
      <c r="AI8" s="16"/>
    </row>
    <row r="9" spans="1:63" s="17" customFormat="1" ht="15" customHeight="1" x14ac:dyDescent="0.1">
      <c r="J9" s="21"/>
      <c r="K9" s="16"/>
      <c r="L9" s="16"/>
      <c r="M9" s="16"/>
      <c r="N9" s="169" t="s">
        <v>76</v>
      </c>
      <c r="O9" s="169"/>
      <c r="P9" s="169"/>
      <c r="Q9" s="169"/>
      <c r="R9" s="169"/>
      <c r="S9" s="169"/>
      <c r="T9" s="169"/>
      <c r="U9" s="169"/>
      <c r="V9" s="16"/>
      <c r="W9" s="16"/>
      <c r="X9" s="16"/>
      <c r="Y9" s="22"/>
      <c r="AF9" s="16"/>
      <c r="AG9" s="16"/>
      <c r="AH9" s="16"/>
      <c r="AI9" s="16"/>
    </row>
    <row r="10" spans="1:63" s="17" customFormat="1" ht="15" customHeight="1" x14ac:dyDescent="0.1">
      <c r="J10" s="2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22"/>
      <c r="AJ10" s="16"/>
    </row>
    <row r="11" spans="1:63" s="17" customFormat="1" ht="12.75" customHeight="1" x14ac:dyDescent="0.1">
      <c r="J11" s="121"/>
      <c r="K11" s="122"/>
      <c r="L11" s="122"/>
      <c r="M11" s="122"/>
      <c r="N11" s="122"/>
      <c r="O11" s="122"/>
      <c r="P11" s="170" t="s">
        <v>77</v>
      </c>
      <c r="Q11" s="170"/>
      <c r="R11" s="170"/>
      <c r="S11" s="170"/>
      <c r="T11" s="122"/>
      <c r="U11" s="122"/>
      <c r="V11" s="122"/>
      <c r="W11" s="122"/>
      <c r="X11" s="122"/>
      <c r="Y11" s="123"/>
    </row>
    <row r="12" spans="1:63" s="17" customFormat="1" ht="18" customHeight="1" x14ac:dyDescent="0.1">
      <c r="J12" s="21"/>
      <c r="K12" s="16"/>
      <c r="L12" s="16"/>
      <c r="M12" s="16"/>
      <c r="N12" s="16"/>
      <c r="O12" s="16"/>
      <c r="P12" s="16"/>
      <c r="Q12" s="156"/>
      <c r="R12" s="156"/>
      <c r="S12" s="16"/>
      <c r="T12" s="16"/>
      <c r="U12" s="16"/>
      <c r="V12" s="16"/>
      <c r="W12" s="16"/>
      <c r="X12" s="16"/>
      <c r="Y12" s="22"/>
    </row>
    <row r="13" spans="1:63" s="17" customFormat="1" ht="9.75" customHeight="1" x14ac:dyDescent="0.1">
      <c r="F13" s="18"/>
      <c r="G13" s="20"/>
      <c r="H13" s="20"/>
      <c r="I13" s="20"/>
      <c r="J13" s="20"/>
      <c r="K13" s="20"/>
      <c r="L13" s="20"/>
      <c r="M13" s="19"/>
      <c r="V13" s="18"/>
      <c r="W13" s="20"/>
      <c r="X13" s="20"/>
      <c r="Y13" s="20"/>
      <c r="Z13" s="20"/>
      <c r="AA13" s="20"/>
      <c r="AB13" s="20"/>
      <c r="AC13" s="19"/>
    </row>
    <row r="14" spans="1:63" s="17" customFormat="1" ht="12" customHeight="1" x14ac:dyDescent="0.1">
      <c r="F14" s="21"/>
      <c r="G14" s="156" t="s">
        <v>78</v>
      </c>
      <c r="H14" s="156"/>
      <c r="I14" s="156"/>
      <c r="J14" s="156"/>
      <c r="K14" s="156"/>
      <c r="L14" s="156"/>
      <c r="M14" s="22"/>
      <c r="V14" s="21"/>
      <c r="W14" s="156" t="s">
        <v>79</v>
      </c>
      <c r="X14" s="156"/>
      <c r="Y14" s="156"/>
      <c r="Z14" s="156"/>
      <c r="AA14" s="156"/>
      <c r="AB14" s="156"/>
      <c r="AC14" s="22"/>
    </row>
    <row r="15" spans="1:63" s="17" customFormat="1" ht="9.75" customHeight="1" x14ac:dyDescent="0.1">
      <c r="F15" s="24"/>
      <c r="G15" s="23"/>
      <c r="H15" s="16"/>
      <c r="I15" s="16"/>
      <c r="J15" s="16"/>
      <c r="K15" s="16"/>
      <c r="L15" s="23"/>
      <c r="M15" s="25"/>
      <c r="V15" s="24"/>
      <c r="W15" s="23"/>
      <c r="X15" s="16"/>
      <c r="Y15" s="16"/>
      <c r="Z15" s="16"/>
      <c r="AA15" s="16"/>
      <c r="AB15" s="23"/>
      <c r="AC15" s="25"/>
    </row>
    <row r="16" spans="1:63" s="17" customFormat="1" ht="9.75" customHeight="1" x14ac:dyDescent="0.1">
      <c r="D16" s="18"/>
      <c r="E16" s="167"/>
      <c r="F16" s="156"/>
      <c r="G16" s="22"/>
      <c r="L16" s="21"/>
      <c r="M16" s="16"/>
      <c r="N16" s="20"/>
      <c r="O16" s="19"/>
      <c r="T16" s="18"/>
      <c r="U16" s="20"/>
      <c r="V16" s="16"/>
      <c r="W16" s="22"/>
      <c r="AB16" s="21"/>
      <c r="AC16" s="16"/>
      <c r="AD16" s="20"/>
      <c r="AE16" s="19"/>
    </row>
    <row r="17" spans="3:69" s="17" customFormat="1" ht="12.75" customHeight="1" x14ac:dyDescent="0.1">
      <c r="D17" s="164" t="s">
        <v>69</v>
      </c>
      <c r="E17" s="156"/>
      <c r="F17" s="156"/>
      <c r="G17" s="165"/>
      <c r="L17" s="164" t="s">
        <v>70</v>
      </c>
      <c r="M17" s="156"/>
      <c r="N17" s="156"/>
      <c r="O17" s="165"/>
      <c r="T17" s="164" t="s">
        <v>71</v>
      </c>
      <c r="U17" s="156"/>
      <c r="V17" s="156"/>
      <c r="W17" s="165"/>
      <c r="AB17" s="164" t="s">
        <v>72</v>
      </c>
      <c r="AC17" s="156"/>
      <c r="AD17" s="156"/>
      <c r="AE17" s="165"/>
    </row>
    <row r="18" spans="3:69" s="17" customFormat="1" ht="9.75" customHeight="1" x14ac:dyDescent="0.1">
      <c r="D18" s="21"/>
      <c r="E18" s="16"/>
      <c r="F18" s="16"/>
      <c r="G18" s="22"/>
      <c r="L18" s="21"/>
      <c r="M18" s="16"/>
      <c r="N18" s="16"/>
      <c r="O18" s="22"/>
      <c r="T18" s="21"/>
      <c r="V18" s="16"/>
      <c r="W18" s="22"/>
      <c r="AB18" s="21"/>
      <c r="AD18" s="16"/>
      <c r="AE18" s="22"/>
    </row>
    <row r="19" spans="3:69" s="17" customFormat="1" ht="9.75" customHeight="1" x14ac:dyDescent="0.1">
      <c r="D19" s="21"/>
      <c r="F19" s="16"/>
      <c r="G19" s="22"/>
      <c r="L19" s="21"/>
      <c r="M19" s="16"/>
      <c r="N19" s="16"/>
      <c r="O19" s="22"/>
      <c r="T19" s="21"/>
      <c r="U19" s="16"/>
      <c r="V19" s="16"/>
      <c r="W19" s="22"/>
      <c r="AB19" s="21"/>
      <c r="AC19" s="16"/>
      <c r="AD19" s="16"/>
      <c r="AE19" s="22"/>
    </row>
    <row r="20" spans="3:69" s="27" customFormat="1" ht="9.75" customHeight="1" x14ac:dyDescent="0.1">
      <c r="C20" s="157" t="str">
        <f>IF([1]リーグ表!C47=0,"Ａ組１位",[1]リーグ表!C47)</f>
        <v>Ａ組１位</v>
      </c>
      <c r="D20" s="158"/>
      <c r="E20" s="26"/>
      <c r="F20" s="26"/>
      <c r="G20" s="157" t="str">
        <f>IF([1]リーグ表!H50=0,"Ｄ組２位",[1]リーグ表!H50)</f>
        <v>Ｄ組２位</v>
      </c>
      <c r="H20" s="158"/>
      <c r="I20" s="26"/>
      <c r="J20" s="26"/>
      <c r="K20" s="157" t="str">
        <f>IF([1]リーグ表!G48=0,"Ｂ組１位",[1]リーグ表!G48)</f>
        <v>Ｂ組１位</v>
      </c>
      <c r="L20" s="158"/>
      <c r="M20" s="26"/>
      <c r="N20" s="26"/>
      <c r="O20" s="157" t="str">
        <f>IF([1]リーグ表!H49=0,"Ｃ組２位",[1]リーグ表!H49)</f>
        <v>Ｃ組２位</v>
      </c>
      <c r="P20" s="158"/>
      <c r="Q20" s="26"/>
      <c r="R20" s="26"/>
      <c r="S20" s="157" t="str">
        <f>IF([1]リーグ表!K49=0,"Ｃ組１位",[1]リーグ表!K49)</f>
        <v>Ｃ組１位</v>
      </c>
      <c r="T20" s="158"/>
      <c r="U20" s="26"/>
      <c r="V20" s="26"/>
      <c r="W20" s="157" t="str">
        <f>IF([1]リーグ表!D48=0,"Ｂ組２位",[1]リーグ表!D48)</f>
        <v>Ｂ組２位</v>
      </c>
      <c r="X20" s="158"/>
      <c r="Y20" s="26"/>
      <c r="Z20" s="26"/>
      <c r="AA20" s="157" t="str">
        <f>IF([1]リーグ表!O50=0,"Ｄ組１位",[1]リーグ表!O50)</f>
        <v>Ｄ組１位</v>
      </c>
      <c r="AB20" s="158"/>
      <c r="AC20" s="26"/>
      <c r="AD20" s="26"/>
      <c r="AE20" s="157" t="str">
        <f>IF([1]リーグ表!H47=0,"Ａ組２位",[1]リーグ表!H47)</f>
        <v>Ａ組２位</v>
      </c>
      <c r="AF20" s="158"/>
      <c r="AG20" s="28"/>
      <c r="AH20" s="26"/>
      <c r="AI20" s="26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</row>
    <row r="21" spans="3:69" s="27" customFormat="1" ht="9.75" customHeight="1" x14ac:dyDescent="0.1">
      <c r="C21" s="159"/>
      <c r="D21" s="160"/>
      <c r="E21" s="26"/>
      <c r="F21" s="26"/>
      <c r="G21" s="159"/>
      <c r="H21" s="160"/>
      <c r="I21" s="26"/>
      <c r="J21" s="26"/>
      <c r="K21" s="159"/>
      <c r="L21" s="160"/>
      <c r="M21" s="26"/>
      <c r="N21" s="26"/>
      <c r="O21" s="159"/>
      <c r="P21" s="160"/>
      <c r="Q21" s="26"/>
      <c r="R21" s="26"/>
      <c r="S21" s="159"/>
      <c r="T21" s="160"/>
      <c r="U21" s="26"/>
      <c r="V21" s="26"/>
      <c r="W21" s="159"/>
      <c r="X21" s="160"/>
      <c r="Y21" s="26"/>
      <c r="Z21" s="26"/>
      <c r="AA21" s="159"/>
      <c r="AB21" s="160"/>
      <c r="AC21" s="26"/>
      <c r="AD21" s="26"/>
      <c r="AE21" s="159"/>
      <c r="AF21" s="160"/>
      <c r="AG21" s="28"/>
      <c r="AH21" s="26"/>
      <c r="AI21" s="2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</row>
    <row r="22" spans="3:69" s="27" customFormat="1" ht="22.5" customHeight="1" x14ac:dyDescent="0.1">
      <c r="C22" s="159"/>
      <c r="D22" s="160"/>
      <c r="E22" s="26"/>
      <c r="F22" s="26"/>
      <c r="G22" s="159"/>
      <c r="H22" s="160"/>
      <c r="I22" s="26"/>
      <c r="J22" s="26"/>
      <c r="K22" s="159"/>
      <c r="L22" s="160"/>
      <c r="M22" s="26"/>
      <c r="N22" s="26"/>
      <c r="O22" s="159"/>
      <c r="P22" s="160"/>
      <c r="Q22" s="26"/>
      <c r="R22" s="26"/>
      <c r="S22" s="159"/>
      <c r="T22" s="160"/>
      <c r="U22" s="26"/>
      <c r="V22" s="26"/>
      <c r="W22" s="159"/>
      <c r="X22" s="160"/>
      <c r="Y22" s="26"/>
      <c r="Z22" s="26"/>
      <c r="AA22" s="159"/>
      <c r="AB22" s="160"/>
      <c r="AC22" s="26"/>
      <c r="AD22" s="26"/>
      <c r="AE22" s="159"/>
      <c r="AF22" s="160"/>
      <c r="AG22" s="28"/>
      <c r="AH22" s="26"/>
      <c r="AI22" s="26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</row>
    <row r="23" spans="3:69" s="27" customFormat="1" ht="36.75" customHeight="1" x14ac:dyDescent="0.1">
      <c r="C23" s="161"/>
      <c r="D23" s="162"/>
      <c r="E23" s="26"/>
      <c r="F23" s="38"/>
      <c r="G23" s="161"/>
      <c r="H23" s="162"/>
      <c r="I23" s="26"/>
      <c r="J23" s="26"/>
      <c r="K23" s="161"/>
      <c r="L23" s="162"/>
      <c r="M23" s="38"/>
      <c r="N23" s="26"/>
      <c r="O23" s="161"/>
      <c r="P23" s="162"/>
      <c r="Q23" s="26"/>
      <c r="R23" s="26"/>
      <c r="S23" s="161"/>
      <c r="T23" s="162"/>
      <c r="U23" s="26"/>
      <c r="V23" s="38"/>
      <c r="W23" s="161"/>
      <c r="X23" s="162"/>
      <c r="Y23" s="38"/>
      <c r="Z23" s="38"/>
      <c r="AA23" s="161"/>
      <c r="AB23" s="162"/>
      <c r="AC23" s="38"/>
      <c r="AD23" s="26"/>
      <c r="AE23" s="161"/>
      <c r="AF23" s="162"/>
      <c r="AG23" s="28"/>
      <c r="AH23" s="26"/>
      <c r="AI23" s="26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</row>
    <row r="24" spans="3:69" s="17" customFormat="1" ht="9.75" customHeight="1" x14ac:dyDescent="0.1">
      <c r="F24" s="21"/>
      <c r="G24" s="16"/>
      <c r="H24" s="16"/>
      <c r="J24" s="16"/>
      <c r="K24" s="16"/>
      <c r="L24" s="16"/>
      <c r="M24" s="22"/>
      <c r="V24" s="21"/>
      <c r="W24" s="20"/>
      <c r="X24" s="20"/>
      <c r="Y24" s="16"/>
      <c r="Z24" s="16"/>
      <c r="AA24" s="20"/>
      <c r="AB24" s="20"/>
      <c r="AC24" s="22"/>
    </row>
    <row r="25" spans="3:69" s="17" customFormat="1" ht="20.25" customHeight="1" x14ac:dyDescent="0.1">
      <c r="F25" s="21"/>
      <c r="G25" s="16"/>
      <c r="H25" s="16"/>
      <c r="J25" s="16"/>
      <c r="K25" s="16"/>
      <c r="L25" s="16"/>
      <c r="M25" s="22"/>
      <c r="V25" s="21"/>
      <c r="W25" s="16"/>
      <c r="X25" s="16"/>
      <c r="Y25" s="16"/>
      <c r="Z25" s="16"/>
      <c r="AA25" s="16"/>
      <c r="AB25" s="16"/>
      <c r="AC25" s="22"/>
    </row>
    <row r="26" spans="3:69" s="17" customFormat="1" ht="21.75" customHeight="1" x14ac:dyDescent="0.1">
      <c r="F26" s="21"/>
      <c r="G26" s="16"/>
      <c r="H26" s="155" t="s">
        <v>73</v>
      </c>
      <c r="I26" s="155"/>
      <c r="J26" s="155"/>
      <c r="K26" s="155"/>
      <c r="L26" s="16"/>
      <c r="M26" s="22"/>
      <c r="N26" s="21"/>
      <c r="O26" s="16"/>
      <c r="P26" s="16"/>
      <c r="Q26" s="16"/>
      <c r="R26" s="16"/>
      <c r="S26" s="16"/>
      <c r="T26" s="16"/>
      <c r="U26" s="22"/>
      <c r="V26" s="21"/>
      <c r="W26" s="16"/>
      <c r="X26" s="155" t="s">
        <v>80</v>
      </c>
      <c r="Y26" s="155"/>
      <c r="Z26" s="155"/>
      <c r="AA26" s="155"/>
      <c r="AB26" s="16"/>
      <c r="AC26" s="22"/>
    </row>
    <row r="27" spans="3:69" s="17" customFormat="1" ht="6" customHeight="1" x14ac:dyDescent="0.1">
      <c r="E27" s="16"/>
      <c r="F27" s="20"/>
      <c r="G27" s="20"/>
      <c r="H27" s="20"/>
      <c r="I27" s="20"/>
      <c r="J27" s="18"/>
      <c r="K27" s="20"/>
      <c r="L27" s="20"/>
      <c r="M27" s="20"/>
      <c r="N27" s="16"/>
      <c r="O27" s="16"/>
      <c r="P27" s="16"/>
      <c r="Q27" s="16"/>
      <c r="R27" s="16"/>
      <c r="S27" s="16"/>
      <c r="T27" s="16"/>
      <c r="U27" s="16"/>
      <c r="V27" s="20"/>
      <c r="W27" s="20"/>
      <c r="X27" s="20"/>
      <c r="Y27" s="20"/>
      <c r="Z27" s="19"/>
      <c r="AA27" s="20"/>
      <c r="AB27" s="20"/>
      <c r="AC27" s="20"/>
      <c r="AD27" s="16"/>
    </row>
    <row r="28" spans="3:69" s="17" customFormat="1" ht="14.25" customHeight="1" x14ac:dyDescent="0.1">
      <c r="F28" s="16"/>
      <c r="G28" s="16"/>
      <c r="H28" s="16"/>
      <c r="I28" s="16"/>
      <c r="J28" s="124"/>
      <c r="K28" s="125"/>
      <c r="L28" s="125"/>
      <c r="M28" s="125"/>
      <c r="N28" s="125"/>
      <c r="O28" s="166" t="s">
        <v>81</v>
      </c>
      <c r="P28" s="166"/>
      <c r="Q28" s="166"/>
      <c r="R28" s="166"/>
      <c r="S28" s="166"/>
      <c r="T28" s="166"/>
      <c r="U28" s="125"/>
      <c r="V28" s="125"/>
      <c r="W28" s="125"/>
      <c r="X28" s="125"/>
      <c r="Y28" s="125"/>
      <c r="Z28" s="126"/>
      <c r="AA28" s="16"/>
      <c r="AB28" s="16"/>
      <c r="AC28" s="16"/>
    </row>
    <row r="29" spans="3:69" s="17" customFormat="1" ht="11.25" customHeight="1" x14ac:dyDescent="0.1"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2"/>
    </row>
    <row r="30" spans="3:69" s="17" customFormat="1" ht="15.75" customHeight="1" x14ac:dyDescent="0.1">
      <c r="J30" s="24"/>
      <c r="K30" s="23"/>
      <c r="L30" s="23"/>
      <c r="M30" s="23"/>
      <c r="N30" s="155" t="s">
        <v>82</v>
      </c>
      <c r="O30" s="155"/>
      <c r="P30" s="155"/>
      <c r="Q30" s="155"/>
      <c r="R30" s="155"/>
      <c r="S30" s="155"/>
      <c r="T30" s="155"/>
      <c r="U30" s="155"/>
      <c r="V30" s="23"/>
      <c r="W30" s="23"/>
      <c r="X30" s="23"/>
      <c r="Y30" s="23"/>
      <c r="Z30" s="25"/>
    </row>
    <row r="31" spans="3:69" s="17" customFormat="1" ht="15.75" customHeight="1" x14ac:dyDescent="0.1"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</row>
    <row r="32" spans="3:69" s="17" customFormat="1" ht="21" customHeight="1" x14ac:dyDescent="0.1">
      <c r="C32" s="163" t="s">
        <v>57</v>
      </c>
      <c r="D32" s="163"/>
      <c r="E32" s="163"/>
      <c r="F32" s="163"/>
      <c r="G32" s="163"/>
      <c r="H32" s="163"/>
      <c r="I32" s="163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</row>
    <row r="33" spans="3:69" s="17" customFormat="1" ht="20.25" customHeight="1" x14ac:dyDescent="0.1"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3:69" s="17" customFormat="1" ht="21" customHeight="1" x14ac:dyDescent="0.1"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3:69" s="17" customFormat="1" ht="19.5" customHeight="1" x14ac:dyDescent="0.1">
      <c r="I35" s="16"/>
      <c r="J35" s="23"/>
      <c r="K35" s="23"/>
      <c r="L35" s="23"/>
      <c r="M35" s="23"/>
      <c r="N35" s="23"/>
      <c r="O35" s="23"/>
      <c r="P35" s="23"/>
      <c r="Q35" s="23"/>
      <c r="R35" s="24"/>
      <c r="S35" s="23"/>
      <c r="T35" s="23"/>
      <c r="U35" s="23"/>
      <c r="V35" s="23"/>
      <c r="W35" s="23"/>
      <c r="X35" s="23"/>
      <c r="Y35" s="23"/>
      <c r="Z35" s="16"/>
      <c r="AA35" s="16"/>
      <c r="AB35" s="16"/>
      <c r="AC35" s="16"/>
      <c r="AD35" s="16"/>
      <c r="AE35" s="16"/>
      <c r="AF35" s="16"/>
      <c r="AG35" s="16"/>
      <c r="AH35" s="16"/>
      <c r="AI35" s="16"/>
    </row>
    <row r="36" spans="3:69" s="17" customFormat="1" ht="4.5" customHeight="1" x14ac:dyDescent="0.1">
      <c r="J36" s="21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22"/>
      <c r="AF36" s="16"/>
      <c r="AG36" s="16"/>
      <c r="AH36" s="16"/>
      <c r="AI36" s="16"/>
    </row>
    <row r="37" spans="3:69" s="17" customFormat="1" ht="15" customHeight="1" x14ac:dyDescent="0.1">
      <c r="J37" s="21"/>
      <c r="K37" s="16"/>
      <c r="L37" s="16"/>
      <c r="M37" s="16"/>
      <c r="N37" s="169" t="s">
        <v>76</v>
      </c>
      <c r="O37" s="169"/>
      <c r="P37" s="169"/>
      <c r="Q37" s="169"/>
      <c r="R37" s="169"/>
      <c r="S37" s="169"/>
      <c r="T37" s="169"/>
      <c r="U37" s="169"/>
      <c r="V37" s="16"/>
      <c r="W37" s="16"/>
      <c r="X37" s="16"/>
      <c r="Y37" s="22"/>
      <c r="AF37" s="16"/>
      <c r="AG37" s="16"/>
      <c r="AH37" s="16"/>
      <c r="AI37" s="16"/>
    </row>
    <row r="38" spans="3:69" s="17" customFormat="1" ht="15" customHeight="1" x14ac:dyDescent="0.1">
      <c r="J38" s="21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22"/>
      <c r="AJ38" s="16"/>
    </row>
    <row r="39" spans="3:69" s="17" customFormat="1" ht="12.75" customHeight="1" x14ac:dyDescent="0.1">
      <c r="J39" s="121"/>
      <c r="K39" s="122"/>
      <c r="L39" s="122"/>
      <c r="M39" s="122"/>
      <c r="N39" s="122"/>
      <c r="O39" s="122"/>
      <c r="P39" s="170" t="s">
        <v>77</v>
      </c>
      <c r="Q39" s="170"/>
      <c r="R39" s="170"/>
      <c r="S39" s="170"/>
      <c r="T39" s="122"/>
      <c r="U39" s="122"/>
      <c r="V39" s="122"/>
      <c r="W39" s="122"/>
      <c r="X39" s="122"/>
      <c r="Y39" s="123"/>
    </row>
    <row r="40" spans="3:69" s="17" customFormat="1" ht="18" customHeight="1" x14ac:dyDescent="0.1">
      <c r="J40" s="21"/>
      <c r="K40" s="16"/>
      <c r="L40" s="16"/>
      <c r="M40" s="16"/>
      <c r="N40" s="16"/>
      <c r="O40" s="16"/>
      <c r="P40" s="16"/>
      <c r="Q40" s="156"/>
      <c r="R40" s="156"/>
      <c r="S40" s="16"/>
      <c r="T40" s="16"/>
      <c r="U40" s="16"/>
      <c r="V40" s="16"/>
      <c r="W40" s="16"/>
      <c r="X40" s="16"/>
      <c r="Y40" s="22"/>
    </row>
    <row r="41" spans="3:69" s="17" customFormat="1" ht="9.75" customHeight="1" x14ac:dyDescent="0.1">
      <c r="F41" s="18"/>
      <c r="G41" s="20"/>
      <c r="H41" s="20"/>
      <c r="I41" s="20"/>
      <c r="J41" s="20"/>
      <c r="K41" s="20"/>
      <c r="L41" s="20"/>
      <c r="M41" s="19"/>
      <c r="V41" s="18"/>
      <c r="W41" s="20"/>
      <c r="X41" s="20"/>
      <c r="Y41" s="20"/>
      <c r="Z41" s="20"/>
      <c r="AA41" s="20"/>
      <c r="AB41" s="20"/>
      <c r="AC41" s="19"/>
    </row>
    <row r="42" spans="3:69" s="17" customFormat="1" ht="12" customHeight="1" x14ac:dyDescent="0.1">
      <c r="F42" s="21"/>
      <c r="G42" s="156" t="s">
        <v>78</v>
      </c>
      <c r="H42" s="156"/>
      <c r="I42" s="156"/>
      <c r="J42" s="156"/>
      <c r="K42" s="156"/>
      <c r="L42" s="156"/>
      <c r="M42" s="22"/>
      <c r="V42" s="21"/>
      <c r="W42" s="156" t="s">
        <v>79</v>
      </c>
      <c r="X42" s="156"/>
      <c r="Y42" s="156"/>
      <c r="Z42" s="156"/>
      <c r="AA42" s="156"/>
      <c r="AB42" s="156"/>
      <c r="AC42" s="22"/>
    </row>
    <row r="43" spans="3:69" s="17" customFormat="1" ht="9.75" customHeight="1" x14ac:dyDescent="0.1">
      <c r="F43" s="24"/>
      <c r="G43" s="23"/>
      <c r="H43" s="16"/>
      <c r="I43" s="16"/>
      <c r="J43" s="16"/>
      <c r="K43" s="16"/>
      <c r="L43" s="23"/>
      <c r="M43" s="25"/>
      <c r="V43" s="24"/>
      <c r="W43" s="23"/>
      <c r="X43" s="16"/>
      <c r="Y43" s="16"/>
      <c r="Z43" s="16"/>
      <c r="AA43" s="16"/>
      <c r="AB43" s="23"/>
      <c r="AC43" s="25"/>
    </row>
    <row r="44" spans="3:69" s="17" customFormat="1" ht="9.75" customHeight="1" x14ac:dyDescent="0.1">
      <c r="D44" s="18"/>
      <c r="E44" s="167"/>
      <c r="F44" s="156"/>
      <c r="G44" s="22"/>
      <c r="L44" s="21"/>
      <c r="M44" s="16"/>
      <c r="N44" s="20"/>
      <c r="O44" s="19"/>
      <c r="T44" s="18"/>
      <c r="U44" s="20"/>
      <c r="V44" s="16"/>
      <c r="W44" s="22"/>
      <c r="AB44" s="21"/>
      <c r="AC44" s="16"/>
      <c r="AD44" s="20"/>
      <c r="AE44" s="19"/>
    </row>
    <row r="45" spans="3:69" s="17" customFormat="1" ht="12.75" customHeight="1" x14ac:dyDescent="0.1">
      <c r="D45" s="164" t="s">
        <v>69</v>
      </c>
      <c r="E45" s="156"/>
      <c r="F45" s="156"/>
      <c r="G45" s="165"/>
      <c r="L45" s="164" t="s">
        <v>70</v>
      </c>
      <c r="M45" s="156"/>
      <c r="N45" s="156"/>
      <c r="O45" s="165"/>
      <c r="T45" s="164" t="s">
        <v>71</v>
      </c>
      <c r="U45" s="156"/>
      <c r="V45" s="156"/>
      <c r="W45" s="165"/>
      <c r="AB45" s="164" t="s">
        <v>72</v>
      </c>
      <c r="AC45" s="156"/>
      <c r="AD45" s="156"/>
      <c r="AE45" s="165"/>
    </row>
    <row r="46" spans="3:69" s="17" customFormat="1" ht="9.75" customHeight="1" x14ac:dyDescent="0.1">
      <c r="D46" s="21"/>
      <c r="E46" s="16"/>
      <c r="F46" s="16"/>
      <c r="G46" s="22"/>
      <c r="L46" s="21"/>
      <c r="M46" s="16"/>
      <c r="N46" s="16"/>
      <c r="O46" s="22"/>
      <c r="T46" s="21"/>
      <c r="V46" s="16"/>
      <c r="W46" s="22"/>
      <c r="AB46" s="21"/>
      <c r="AD46" s="16"/>
      <c r="AE46" s="22"/>
    </row>
    <row r="47" spans="3:69" s="17" customFormat="1" ht="9.75" customHeight="1" x14ac:dyDescent="0.1">
      <c r="D47" s="21"/>
      <c r="F47" s="16"/>
      <c r="G47" s="22"/>
      <c r="L47" s="21"/>
      <c r="M47" s="16"/>
      <c r="N47" s="16"/>
      <c r="O47" s="22"/>
      <c r="T47" s="21"/>
      <c r="U47" s="16"/>
      <c r="V47" s="16"/>
      <c r="W47" s="22"/>
      <c r="AB47" s="21"/>
      <c r="AC47" s="16"/>
      <c r="AD47" s="16"/>
      <c r="AE47" s="22"/>
    </row>
    <row r="48" spans="3:69" s="17" customFormat="1" ht="9.75" customHeight="1" x14ac:dyDescent="0.1">
      <c r="C48" s="157" t="str">
        <f>IF([1]リーグ表!$M47=0,"Ａ組３位",[1]リーグ表!$M47)</f>
        <v>Ａ組３位</v>
      </c>
      <c r="D48" s="158"/>
      <c r="E48" s="26"/>
      <c r="F48" s="26"/>
      <c r="G48" s="157" t="str">
        <f>IF([1]リーグ表!$R50=0,"Ｄ組4位",[1]リーグ表!$R50)</f>
        <v>Ｄ組4位</v>
      </c>
      <c r="H48" s="158"/>
      <c r="I48" s="26"/>
      <c r="J48" s="26"/>
      <c r="K48" s="157" t="str">
        <f>IF([1]リーグ表!$M48=0,"Ｂ組３位",[1]リーグ表!$M48)</f>
        <v>Ｂ組３位</v>
      </c>
      <c r="L48" s="158"/>
      <c r="M48" s="26"/>
      <c r="N48" s="26"/>
      <c r="O48" s="157" t="str">
        <f>IF([1]リーグ表!$R49=0,"Ｃ組4位",[1]リーグ表!$R49)</f>
        <v>Ｃ組4位</v>
      </c>
      <c r="P48" s="158"/>
      <c r="Q48" s="26"/>
      <c r="R48" s="26"/>
      <c r="S48" s="157" t="str">
        <f>IF([1]リーグ表!$M49=0,"Ｃ組３位",[1]リーグ表!$M49)</f>
        <v>Ｃ組３位</v>
      </c>
      <c r="T48" s="158"/>
      <c r="U48" s="26"/>
      <c r="V48" s="26"/>
      <c r="W48" s="157" t="str">
        <f>IF([1]リーグ表!$R48=0,"Ｂ組4位",[1]リーグ表!$R48)</f>
        <v>水戸</v>
      </c>
      <c r="X48" s="158"/>
      <c r="Y48" s="26"/>
      <c r="Z48" s="26"/>
      <c r="AA48" s="157" t="str">
        <f>IF([1]リーグ表!$M50=0,"Ｄ組３位",[1]リーグ表!$M50)</f>
        <v>Ｄ組３位</v>
      </c>
      <c r="AB48" s="158"/>
      <c r="AC48" s="26"/>
      <c r="AD48" s="26"/>
      <c r="AE48" s="157" t="str">
        <f>IF([1]リーグ表!$R47=0,"Ａ組4位",[1]リーグ表!$R47)</f>
        <v>Ａ組4位</v>
      </c>
      <c r="AF48" s="158"/>
      <c r="AG48" s="28"/>
      <c r="AH48" s="26"/>
      <c r="AI48" s="26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3:69" s="17" customFormat="1" ht="9.75" customHeight="1" x14ac:dyDescent="0.1">
      <c r="C49" s="159"/>
      <c r="D49" s="160"/>
      <c r="E49" s="26"/>
      <c r="F49" s="26"/>
      <c r="G49" s="159"/>
      <c r="H49" s="160"/>
      <c r="I49" s="26"/>
      <c r="J49" s="26"/>
      <c r="K49" s="159"/>
      <c r="L49" s="160"/>
      <c r="M49" s="26"/>
      <c r="N49" s="26"/>
      <c r="O49" s="159"/>
      <c r="P49" s="160"/>
      <c r="Q49" s="26"/>
      <c r="R49" s="26"/>
      <c r="S49" s="159"/>
      <c r="T49" s="160"/>
      <c r="U49" s="26"/>
      <c r="V49" s="26"/>
      <c r="W49" s="159"/>
      <c r="X49" s="160"/>
      <c r="Y49" s="26"/>
      <c r="Z49" s="26"/>
      <c r="AA49" s="159"/>
      <c r="AB49" s="160"/>
      <c r="AC49" s="26"/>
      <c r="AD49" s="26"/>
      <c r="AE49" s="159"/>
      <c r="AF49" s="160"/>
      <c r="AG49" s="28"/>
      <c r="AH49" s="26"/>
      <c r="AI49" s="26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3:69" s="17" customFormat="1" ht="19.5" customHeight="1" x14ac:dyDescent="0.1">
      <c r="C50" s="159"/>
      <c r="D50" s="160"/>
      <c r="E50" s="26"/>
      <c r="F50" s="26"/>
      <c r="G50" s="159"/>
      <c r="H50" s="160"/>
      <c r="I50" s="26"/>
      <c r="J50" s="26"/>
      <c r="K50" s="159"/>
      <c r="L50" s="160"/>
      <c r="M50" s="26"/>
      <c r="N50" s="26"/>
      <c r="O50" s="159"/>
      <c r="P50" s="160"/>
      <c r="Q50" s="26"/>
      <c r="R50" s="26"/>
      <c r="S50" s="159"/>
      <c r="T50" s="160"/>
      <c r="U50" s="26"/>
      <c r="V50" s="26"/>
      <c r="W50" s="159"/>
      <c r="X50" s="160"/>
      <c r="Y50" s="26"/>
      <c r="Z50" s="26"/>
      <c r="AA50" s="159"/>
      <c r="AB50" s="160"/>
      <c r="AC50" s="26"/>
      <c r="AD50" s="26"/>
      <c r="AE50" s="159"/>
      <c r="AF50" s="160"/>
      <c r="AG50" s="28"/>
      <c r="AH50" s="26"/>
      <c r="AI50" s="26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3:69" s="17" customFormat="1" ht="35.25" customHeight="1" x14ac:dyDescent="0.1">
      <c r="C51" s="161"/>
      <c r="D51" s="162"/>
      <c r="E51" s="26"/>
      <c r="F51" s="26"/>
      <c r="G51" s="161"/>
      <c r="H51" s="162"/>
      <c r="I51" s="26"/>
      <c r="J51" s="26"/>
      <c r="K51" s="161"/>
      <c r="L51" s="162"/>
      <c r="M51" s="26"/>
      <c r="N51" s="26"/>
      <c r="O51" s="161"/>
      <c r="P51" s="162"/>
      <c r="Q51" s="26"/>
      <c r="R51" s="26"/>
      <c r="S51" s="161"/>
      <c r="T51" s="162"/>
      <c r="U51" s="26"/>
      <c r="V51" s="26"/>
      <c r="W51" s="161"/>
      <c r="X51" s="162"/>
      <c r="Y51" s="26"/>
      <c r="Z51" s="26"/>
      <c r="AA51" s="161"/>
      <c r="AB51" s="162"/>
      <c r="AC51" s="26"/>
      <c r="AD51" s="26"/>
      <c r="AE51" s="161"/>
      <c r="AF51" s="162"/>
      <c r="AG51" s="28"/>
      <c r="AH51" s="26"/>
      <c r="AI51" s="26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3:69" s="17" customFormat="1" ht="9.75" customHeight="1" x14ac:dyDescent="0.1">
      <c r="F52" s="21"/>
      <c r="G52" s="16"/>
      <c r="H52" s="16"/>
      <c r="J52" s="16"/>
      <c r="K52" s="16"/>
      <c r="L52" s="16"/>
      <c r="M52" s="22"/>
      <c r="V52" s="21"/>
      <c r="W52" s="20"/>
      <c r="X52" s="20"/>
      <c r="Y52" s="16"/>
      <c r="Z52" s="16"/>
      <c r="AA52" s="20"/>
      <c r="AB52" s="20"/>
      <c r="AC52" s="22"/>
    </row>
    <row r="53" spans="3:69" s="17" customFormat="1" ht="20.25" customHeight="1" x14ac:dyDescent="0.1">
      <c r="F53" s="21"/>
      <c r="G53" s="16"/>
      <c r="H53" s="16"/>
      <c r="J53" s="16"/>
      <c r="K53" s="16"/>
      <c r="L53" s="16"/>
      <c r="M53" s="22"/>
      <c r="V53" s="21"/>
      <c r="W53" s="16"/>
      <c r="X53" s="16"/>
      <c r="Y53" s="16"/>
      <c r="Z53" s="16"/>
      <c r="AA53" s="16"/>
      <c r="AB53" s="16"/>
      <c r="AC53" s="22"/>
    </row>
    <row r="54" spans="3:69" s="17" customFormat="1" ht="21.75" customHeight="1" x14ac:dyDescent="0.1">
      <c r="F54" s="21"/>
      <c r="G54" s="16"/>
      <c r="H54" s="155" t="s">
        <v>73</v>
      </c>
      <c r="I54" s="155"/>
      <c r="J54" s="155"/>
      <c r="K54" s="155"/>
      <c r="L54" s="16"/>
      <c r="M54" s="22"/>
      <c r="N54" s="21"/>
      <c r="O54" s="16"/>
      <c r="P54" s="16"/>
      <c r="Q54" s="16"/>
      <c r="R54" s="16"/>
      <c r="S54" s="16"/>
      <c r="T54" s="16"/>
      <c r="U54" s="22"/>
      <c r="V54" s="21"/>
      <c r="W54" s="16"/>
      <c r="X54" s="155" t="s">
        <v>80</v>
      </c>
      <c r="Y54" s="155"/>
      <c r="Z54" s="155"/>
      <c r="AA54" s="155"/>
      <c r="AB54" s="16"/>
      <c r="AC54" s="22"/>
    </row>
    <row r="55" spans="3:69" s="17" customFormat="1" ht="6" customHeight="1" x14ac:dyDescent="0.1">
      <c r="E55" s="16"/>
      <c r="F55" s="20"/>
      <c r="G55" s="20"/>
      <c r="H55" s="20"/>
      <c r="I55" s="20"/>
      <c r="J55" s="18"/>
      <c r="K55" s="20"/>
      <c r="L55" s="20"/>
      <c r="M55" s="20"/>
      <c r="N55" s="16"/>
      <c r="O55" s="16"/>
      <c r="P55" s="16"/>
      <c r="Q55" s="16"/>
      <c r="R55" s="16"/>
      <c r="S55" s="16"/>
      <c r="T55" s="16"/>
      <c r="U55" s="16"/>
      <c r="V55" s="20"/>
      <c r="W55" s="20"/>
      <c r="X55" s="20"/>
      <c r="Y55" s="20"/>
      <c r="Z55" s="19"/>
      <c r="AA55" s="20"/>
      <c r="AB55" s="20"/>
      <c r="AC55" s="20"/>
      <c r="AD55" s="16"/>
    </row>
    <row r="56" spans="3:69" s="17" customFormat="1" ht="14.25" customHeight="1" x14ac:dyDescent="0.1">
      <c r="F56" s="16"/>
      <c r="G56" s="16"/>
      <c r="H56" s="16"/>
      <c r="I56" s="16"/>
      <c r="J56" s="124"/>
      <c r="K56" s="125"/>
      <c r="L56" s="125"/>
      <c r="M56" s="125"/>
      <c r="N56" s="125"/>
      <c r="O56" s="166" t="s">
        <v>81</v>
      </c>
      <c r="P56" s="166"/>
      <c r="Q56" s="166"/>
      <c r="R56" s="166"/>
      <c r="S56" s="166"/>
      <c r="T56" s="166"/>
      <c r="U56" s="125"/>
      <c r="V56" s="125"/>
      <c r="W56" s="125"/>
      <c r="X56" s="125"/>
      <c r="Y56" s="125"/>
      <c r="Z56" s="126"/>
      <c r="AA56" s="16"/>
      <c r="AB56" s="16"/>
      <c r="AC56" s="16"/>
      <c r="AJ56" s="129"/>
    </row>
    <row r="57" spans="3:69" s="17" customFormat="1" ht="11.25" customHeight="1" x14ac:dyDescent="0.1">
      <c r="J57" s="21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22"/>
    </row>
    <row r="58" spans="3:69" s="17" customFormat="1" ht="15.75" customHeight="1" x14ac:dyDescent="0.1">
      <c r="J58" s="24"/>
      <c r="K58" s="23"/>
      <c r="L58" s="23"/>
      <c r="M58" s="23"/>
      <c r="N58" s="155" t="s">
        <v>82</v>
      </c>
      <c r="O58" s="155"/>
      <c r="P58" s="155"/>
      <c r="Q58" s="155"/>
      <c r="R58" s="155"/>
      <c r="S58" s="155"/>
      <c r="T58" s="155"/>
      <c r="U58" s="155"/>
      <c r="V58" s="23"/>
      <c r="W58" s="23"/>
      <c r="X58" s="23"/>
      <c r="Y58" s="23"/>
      <c r="Z58" s="25"/>
    </row>
    <row r="59" spans="3:69" s="17" customFormat="1" ht="15.75" customHeight="1" x14ac:dyDescent="0.1"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</row>
    <row r="60" spans="3:69" s="17" customFormat="1" ht="9.75" customHeight="1" x14ac:dyDescent="0.1"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3:69" ht="9.75" customHeight="1" x14ac:dyDescent="0.1"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3:69" ht="9.75" customHeight="1" x14ac:dyDescent="0.1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</sheetData>
  <mergeCells count="48">
    <mergeCell ref="O56:T56"/>
    <mergeCell ref="N58:U58"/>
    <mergeCell ref="N30:U30"/>
    <mergeCell ref="N37:U37"/>
    <mergeCell ref="P39:S39"/>
    <mergeCell ref="Q40:R40"/>
    <mergeCell ref="A2:K2"/>
    <mergeCell ref="G14:L14"/>
    <mergeCell ref="W14:AB14"/>
    <mergeCell ref="N9:U9"/>
    <mergeCell ref="H26:K26"/>
    <mergeCell ref="X26:AA26"/>
    <mergeCell ref="C3:I3"/>
    <mergeCell ref="E16:F16"/>
    <mergeCell ref="P11:S11"/>
    <mergeCell ref="W2:AG2"/>
    <mergeCell ref="AE48:AF51"/>
    <mergeCell ref="D17:G17"/>
    <mergeCell ref="L17:O17"/>
    <mergeCell ref="T17:W17"/>
    <mergeCell ref="AB17:AE17"/>
    <mergeCell ref="G42:L42"/>
    <mergeCell ref="W42:AB42"/>
    <mergeCell ref="D45:G45"/>
    <mergeCell ref="L45:O45"/>
    <mergeCell ref="T45:W45"/>
    <mergeCell ref="AB45:AE45"/>
    <mergeCell ref="W48:X51"/>
    <mergeCell ref="AA48:AB51"/>
    <mergeCell ref="C48:D51"/>
    <mergeCell ref="O28:T28"/>
    <mergeCell ref="E44:F44"/>
    <mergeCell ref="H54:K54"/>
    <mergeCell ref="X54:AA54"/>
    <mergeCell ref="Q12:R12"/>
    <mergeCell ref="AA20:AB23"/>
    <mergeCell ref="AE20:AF23"/>
    <mergeCell ref="S20:T23"/>
    <mergeCell ref="W20:X23"/>
    <mergeCell ref="G48:H51"/>
    <mergeCell ref="K48:L51"/>
    <mergeCell ref="O48:P51"/>
    <mergeCell ref="S48:T51"/>
    <mergeCell ref="C32:I32"/>
    <mergeCell ref="C20:D23"/>
    <mergeCell ref="G20:H23"/>
    <mergeCell ref="K20:L23"/>
    <mergeCell ref="O20:P23"/>
  </mergeCells>
  <phoneticPr fontId="1"/>
  <pageMargins left="0.78740157480314965" right="0.78740157480314965" top="0.51181102362204722" bottom="0.31496062992125984" header="0.35433070866141736" footer="0.19685039370078741"/>
  <pageSetup paperSize="9" orientation="portrait" horizontalDpi="4294967292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9"/>
  <sheetViews>
    <sheetView topLeftCell="A13" workbookViewId="0">
      <selection activeCell="D21" sqref="D21:D32"/>
    </sheetView>
  </sheetViews>
  <sheetFormatPr defaultRowHeight="13.5" x14ac:dyDescent="0.1"/>
  <cols>
    <col min="1" max="1" width="0.6796875" customWidth="1"/>
    <col min="2" max="2" width="2.99609375" customWidth="1"/>
    <col min="3" max="3" width="5.58984375" customWidth="1"/>
    <col min="4" max="4" width="8.31640625" customWidth="1"/>
    <col min="5" max="5" width="4.6328125" customWidth="1"/>
    <col min="6" max="6" width="14.453125" customWidth="1"/>
    <col min="7" max="7" width="11.99609375" customWidth="1"/>
    <col min="8" max="8" width="15.6796875" customWidth="1"/>
    <col min="9" max="9" width="14.1796875" style="1" customWidth="1"/>
    <col min="10" max="11" width="4.08984375" customWidth="1"/>
    <col min="12" max="12" width="10.6328125" customWidth="1"/>
    <col min="13" max="13" width="1.6328125" customWidth="1"/>
    <col min="14" max="14" width="10.6328125" customWidth="1"/>
    <col min="15" max="15" width="10.6328125" style="1" customWidth="1"/>
    <col min="16" max="16" width="2.58984375" customWidth="1"/>
    <col min="17" max="52" width="4.6328125" customWidth="1"/>
  </cols>
  <sheetData>
    <row r="1" spans="2:15" ht="29.25" customHeight="1" x14ac:dyDescent="0.15">
      <c r="B1" s="5"/>
      <c r="E1" s="175" t="s">
        <v>67</v>
      </c>
      <c r="F1" s="175"/>
      <c r="G1" s="175"/>
      <c r="H1" s="175"/>
      <c r="K1" s="1"/>
    </row>
    <row r="2" spans="2:15" ht="24.75" customHeight="1" thickBot="1" x14ac:dyDescent="0.2">
      <c r="B2" s="5" t="s">
        <v>64</v>
      </c>
      <c r="E2" s="1"/>
      <c r="K2" s="1"/>
    </row>
    <row r="3" spans="2:15" ht="19.5" customHeight="1" thickTop="1" x14ac:dyDescent="0.1">
      <c r="C3" s="83"/>
      <c r="D3" s="172" t="s">
        <v>66</v>
      </c>
      <c r="E3" s="173"/>
      <c r="F3" s="173"/>
      <c r="G3" s="173"/>
      <c r="H3" s="173"/>
      <c r="I3" s="174"/>
      <c r="J3" s="33"/>
      <c r="K3" s="34"/>
      <c r="L3" s="33"/>
      <c r="M3" s="33"/>
      <c r="N3" s="33"/>
      <c r="O3" s="34"/>
    </row>
    <row r="4" spans="2:15" ht="18.75" customHeight="1" thickBot="1" x14ac:dyDescent="0.15">
      <c r="C4" s="46"/>
      <c r="D4" s="47" t="s">
        <v>10</v>
      </c>
      <c r="E4" s="48" t="s">
        <v>11</v>
      </c>
      <c r="F4" s="49"/>
      <c r="G4" s="48" t="s">
        <v>12</v>
      </c>
      <c r="H4" s="48"/>
      <c r="I4" s="50" t="s">
        <v>13</v>
      </c>
      <c r="J4" s="33"/>
      <c r="K4" s="34"/>
      <c r="L4" s="33"/>
      <c r="M4" s="33"/>
      <c r="N4" s="33"/>
      <c r="O4" s="34"/>
    </row>
    <row r="5" spans="2:15" ht="22.5" customHeight="1" thickTop="1" x14ac:dyDescent="0.1">
      <c r="C5" s="40" t="s">
        <v>25</v>
      </c>
      <c r="D5" s="44">
        <v>0.3611111111111111</v>
      </c>
      <c r="E5" s="51" t="s">
        <v>41</v>
      </c>
      <c r="F5" s="52" t="str">
        <f>リーグ表!$B$4</f>
        <v>富雄</v>
      </c>
      <c r="G5" s="53" t="s">
        <v>7</v>
      </c>
      <c r="H5" s="54" t="str">
        <f>リーグ表!$B$6</f>
        <v>辰市</v>
      </c>
      <c r="I5" s="55" t="str">
        <f>リーグ表!$B$14</f>
        <v>帯解・東市</v>
      </c>
      <c r="J5" s="33"/>
      <c r="K5" s="34"/>
      <c r="L5" s="33"/>
      <c r="M5" s="33"/>
      <c r="N5" s="33"/>
      <c r="O5" s="34"/>
    </row>
    <row r="6" spans="2:15" ht="22.5" customHeight="1" x14ac:dyDescent="0.1">
      <c r="C6" s="41" t="s">
        <v>29</v>
      </c>
      <c r="D6" s="45">
        <v>0.3888888888888889</v>
      </c>
      <c r="E6" s="56" t="s">
        <v>42</v>
      </c>
      <c r="F6" s="57" t="str">
        <f>リーグ表!$B$14</f>
        <v>帯解・東市</v>
      </c>
      <c r="G6" s="58" t="s">
        <v>15</v>
      </c>
      <c r="H6" s="59" t="str">
        <f>リーグ表!$B$16</f>
        <v>あやめ池</v>
      </c>
      <c r="I6" s="60" t="str">
        <f>リーグ表!$B$6</f>
        <v>辰市</v>
      </c>
      <c r="J6" s="33"/>
      <c r="K6" s="34"/>
      <c r="L6" s="33"/>
      <c r="M6" s="33"/>
      <c r="N6" s="33"/>
      <c r="O6" s="34"/>
    </row>
    <row r="7" spans="2:15" ht="22.5" customHeight="1" x14ac:dyDescent="0.1">
      <c r="C7" s="41" t="s">
        <v>30</v>
      </c>
      <c r="D7" s="120">
        <v>0.41666666666666669</v>
      </c>
      <c r="E7" s="61" t="s">
        <v>14</v>
      </c>
      <c r="F7" s="62" t="str">
        <f>リーグ表!$B$8</f>
        <v>アルボーレ</v>
      </c>
      <c r="G7" s="63" t="s">
        <v>7</v>
      </c>
      <c r="H7" s="64" t="str">
        <f>リーグ表!$B$10</f>
        <v>ＨＡＹＡＭＡ</v>
      </c>
      <c r="I7" s="65" t="str">
        <f>リーグ表!$B$16</f>
        <v>あやめ池</v>
      </c>
      <c r="J7" s="32"/>
      <c r="K7" s="29"/>
      <c r="L7" s="30"/>
      <c r="M7" s="4"/>
      <c r="N7" s="30"/>
      <c r="O7" s="31"/>
    </row>
    <row r="8" spans="2:15" ht="22.5" customHeight="1" x14ac:dyDescent="0.1">
      <c r="C8" s="41" t="s">
        <v>26</v>
      </c>
      <c r="D8" s="120">
        <v>0.44444444444444442</v>
      </c>
      <c r="E8" s="66" t="s">
        <v>24</v>
      </c>
      <c r="F8" s="67" t="str">
        <f>リーグ表!$B$18</f>
        <v>城東</v>
      </c>
      <c r="G8" s="68" t="s">
        <v>15</v>
      </c>
      <c r="H8" s="69" t="str">
        <f>リーグ表!$B$20</f>
        <v>水戸</v>
      </c>
      <c r="I8" s="60" t="str">
        <f>リーグ表!$B$8</f>
        <v>アルボーレ</v>
      </c>
      <c r="J8" s="32"/>
      <c r="K8" s="29"/>
      <c r="L8" s="30"/>
      <c r="M8" s="4"/>
      <c r="N8" s="30"/>
      <c r="O8" s="31"/>
    </row>
    <row r="9" spans="2:15" ht="22.5" customHeight="1" x14ac:dyDescent="0.1">
      <c r="C9" s="41" t="s">
        <v>31</v>
      </c>
      <c r="D9" s="120">
        <v>0.47222222222222227</v>
      </c>
      <c r="E9" s="56" t="s">
        <v>41</v>
      </c>
      <c r="F9" s="57" t="str">
        <f>リーグ表!$B$4</f>
        <v>富雄</v>
      </c>
      <c r="G9" s="58" t="s">
        <v>7</v>
      </c>
      <c r="H9" s="59" t="str">
        <f>リーグ表!$B$8</f>
        <v>アルボーレ</v>
      </c>
      <c r="I9" s="70" t="str">
        <f>リーグ表!$B$20</f>
        <v>水戸</v>
      </c>
      <c r="K9" s="1"/>
    </row>
    <row r="10" spans="2:15" ht="22.5" customHeight="1" x14ac:dyDescent="0.1">
      <c r="C10" s="41" t="s">
        <v>27</v>
      </c>
      <c r="D10" s="120">
        <v>0.45833333333333331</v>
      </c>
      <c r="E10" s="61" t="s">
        <v>42</v>
      </c>
      <c r="F10" s="62" t="str">
        <f>リーグ表!$B$14</f>
        <v>帯解・東市</v>
      </c>
      <c r="G10" s="63" t="s">
        <v>7</v>
      </c>
      <c r="H10" s="64" t="str">
        <f>リーグ表!$B$18</f>
        <v>城東</v>
      </c>
      <c r="I10" s="65" t="str">
        <f>リーグ表!$B$4</f>
        <v>富雄</v>
      </c>
      <c r="O10"/>
    </row>
    <row r="11" spans="2:15" ht="22.5" customHeight="1" x14ac:dyDescent="0.1">
      <c r="C11" s="42" t="s">
        <v>32</v>
      </c>
      <c r="D11" s="120">
        <v>0.52777777777777779</v>
      </c>
      <c r="E11" s="56" t="s">
        <v>41</v>
      </c>
      <c r="F11" s="57" t="str">
        <f>リーグ表!$B$6</f>
        <v>辰市</v>
      </c>
      <c r="G11" s="58" t="s">
        <v>7</v>
      </c>
      <c r="H11" s="59" t="str">
        <f>リーグ表!$B$10</f>
        <v>ＨＡＹＡＭＡ</v>
      </c>
      <c r="I11" s="70" t="str">
        <f>リーグ表!$B$18</f>
        <v>城東</v>
      </c>
      <c r="O11"/>
    </row>
    <row r="12" spans="2:15" ht="22.5" customHeight="1" x14ac:dyDescent="0.1">
      <c r="C12" s="42" t="s">
        <v>28</v>
      </c>
      <c r="D12" s="120">
        <v>0.55555555555555558</v>
      </c>
      <c r="E12" s="61" t="s">
        <v>42</v>
      </c>
      <c r="F12" s="62" t="str">
        <f>リーグ表!$B$16</f>
        <v>あやめ池</v>
      </c>
      <c r="G12" s="63" t="s">
        <v>7</v>
      </c>
      <c r="H12" s="64" t="str">
        <f>リーグ表!$B$20</f>
        <v>水戸</v>
      </c>
      <c r="I12" s="65" t="str">
        <f>リーグ表!$B$10</f>
        <v>ＨＡＹＡＭＡ</v>
      </c>
      <c r="O12"/>
    </row>
    <row r="13" spans="2:15" ht="22.5" customHeight="1" x14ac:dyDescent="0.1">
      <c r="C13" s="42" t="s">
        <v>44</v>
      </c>
      <c r="D13" s="120">
        <v>0.58333333333333337</v>
      </c>
      <c r="E13" s="56" t="s">
        <v>41</v>
      </c>
      <c r="F13" s="57" t="str">
        <f>リーグ表!$B$4</f>
        <v>富雄</v>
      </c>
      <c r="G13" s="58" t="s">
        <v>7</v>
      </c>
      <c r="H13" s="59" t="str">
        <f>リーグ表!$B$10</f>
        <v>ＨＡＹＡＭＡ</v>
      </c>
      <c r="I13" s="70" t="str">
        <f>リーグ表!$B$20</f>
        <v>水戸</v>
      </c>
      <c r="O13"/>
    </row>
    <row r="14" spans="2:15" ht="23.25" customHeight="1" x14ac:dyDescent="0.1">
      <c r="C14" s="42" t="s">
        <v>45</v>
      </c>
      <c r="D14" s="120">
        <v>0.61111111111111105</v>
      </c>
      <c r="E14" s="56" t="s">
        <v>42</v>
      </c>
      <c r="F14" s="62" t="str">
        <f>リーグ表!$B$16</f>
        <v>あやめ池</v>
      </c>
      <c r="G14" s="58" t="s">
        <v>7</v>
      </c>
      <c r="H14" s="64" t="str">
        <f>リーグ表!$B$18</f>
        <v>城東</v>
      </c>
      <c r="I14" s="65" t="str">
        <f>リーグ表!$B$4</f>
        <v>富雄</v>
      </c>
      <c r="O14"/>
    </row>
    <row r="15" spans="2:15" ht="22.5" customHeight="1" x14ac:dyDescent="0.1">
      <c r="C15" s="42" t="s">
        <v>46</v>
      </c>
      <c r="D15" s="120">
        <v>0.63888888888888895</v>
      </c>
      <c r="E15" s="56" t="s">
        <v>41</v>
      </c>
      <c r="F15" s="57" t="str">
        <f>リーグ表!$B$6</f>
        <v>辰市</v>
      </c>
      <c r="G15" s="58" t="s">
        <v>7</v>
      </c>
      <c r="H15" s="59" t="str">
        <f>リーグ表!$B$8</f>
        <v>アルボーレ</v>
      </c>
      <c r="I15" s="65" t="str">
        <f>リーグ表!$B$14</f>
        <v>帯解・東市</v>
      </c>
      <c r="O15"/>
    </row>
    <row r="16" spans="2:15" ht="22.5" customHeight="1" thickBot="1" x14ac:dyDescent="0.15">
      <c r="C16" s="116" t="s">
        <v>47</v>
      </c>
      <c r="D16" s="117">
        <v>0.66666666666666663</v>
      </c>
      <c r="E16" s="118" t="s">
        <v>42</v>
      </c>
      <c r="F16" s="71" t="str">
        <f>リーグ表!$B$14</f>
        <v>帯解・東市</v>
      </c>
      <c r="G16" s="71" t="s">
        <v>7</v>
      </c>
      <c r="H16" s="71" t="str">
        <f>リーグ表!$B$20</f>
        <v>水戸</v>
      </c>
      <c r="I16" s="119" t="str">
        <f>リーグ表!$B$6</f>
        <v>辰市</v>
      </c>
      <c r="O16"/>
    </row>
    <row r="17" spans="1:15" ht="27.75" customHeight="1" thickTop="1" x14ac:dyDescent="0.1">
      <c r="C17" s="73"/>
      <c r="D17" s="73"/>
      <c r="E17" s="73"/>
      <c r="F17" s="73"/>
      <c r="G17" s="73"/>
      <c r="H17" s="73"/>
      <c r="I17" s="73"/>
      <c r="O17"/>
    </row>
    <row r="18" spans="1:15" ht="18.75" customHeight="1" thickBot="1" x14ac:dyDescent="0.15">
      <c r="C18" s="84"/>
      <c r="D18" s="176"/>
      <c r="E18" s="176"/>
      <c r="F18" s="176"/>
      <c r="G18" s="176"/>
      <c r="H18" s="176"/>
      <c r="I18" s="176"/>
      <c r="O18"/>
    </row>
    <row r="19" spans="1:15" ht="22.5" customHeight="1" thickTop="1" x14ac:dyDescent="0.1">
      <c r="C19" s="83"/>
      <c r="D19" s="172" t="s">
        <v>65</v>
      </c>
      <c r="E19" s="173"/>
      <c r="F19" s="173"/>
      <c r="G19" s="173"/>
      <c r="H19" s="173"/>
      <c r="I19" s="174"/>
      <c r="O19"/>
    </row>
    <row r="20" spans="1:15" ht="18.75" customHeight="1" thickBot="1" x14ac:dyDescent="0.15">
      <c r="C20" s="46"/>
      <c r="D20" s="47" t="s">
        <v>10</v>
      </c>
      <c r="E20" s="48" t="s">
        <v>11</v>
      </c>
      <c r="F20" s="49"/>
      <c r="G20" s="48" t="s">
        <v>12</v>
      </c>
      <c r="H20" s="48"/>
      <c r="I20" s="50" t="s">
        <v>13</v>
      </c>
      <c r="O20"/>
    </row>
    <row r="21" spans="1:15" ht="23.25" customHeight="1" thickTop="1" x14ac:dyDescent="0.1">
      <c r="C21" s="40" t="s">
        <v>25</v>
      </c>
      <c r="D21" s="44">
        <v>0.3611111111111111</v>
      </c>
      <c r="E21" s="74" t="s">
        <v>23</v>
      </c>
      <c r="F21" s="75" t="str">
        <f>リーグ表!$B$24</f>
        <v>六条</v>
      </c>
      <c r="G21" s="76" t="s">
        <v>15</v>
      </c>
      <c r="H21" s="77" t="str">
        <f>リーグ表!$B$26</f>
        <v>奈良伏見</v>
      </c>
      <c r="I21" s="55" t="str">
        <f>リーグ表!$B$34</f>
        <v>奈良</v>
      </c>
      <c r="O21"/>
    </row>
    <row r="22" spans="1:15" ht="22.5" customHeight="1" x14ac:dyDescent="0.1">
      <c r="C22" s="41" t="s">
        <v>29</v>
      </c>
      <c r="D22" s="45">
        <v>0.3888888888888889</v>
      </c>
      <c r="E22" s="56" t="s">
        <v>43</v>
      </c>
      <c r="F22" s="57" t="str">
        <f>リーグ表!$B$34</f>
        <v>奈良</v>
      </c>
      <c r="G22" s="58" t="s">
        <v>7</v>
      </c>
      <c r="H22" s="59" t="str">
        <f>リーグ表!$B$36</f>
        <v>朱雀</v>
      </c>
      <c r="I22" s="78" t="str">
        <f>リーグ表!$B$26</f>
        <v>奈良伏見</v>
      </c>
      <c r="O22"/>
    </row>
    <row r="23" spans="1:15" ht="23.25" customHeight="1" x14ac:dyDescent="0.1">
      <c r="C23" s="41" t="s">
        <v>30</v>
      </c>
      <c r="D23" s="120">
        <v>0.41666666666666669</v>
      </c>
      <c r="E23" s="56" t="s">
        <v>22</v>
      </c>
      <c r="F23" s="57" t="str">
        <f>リーグ表!$B$28</f>
        <v>安倍</v>
      </c>
      <c r="G23" s="58" t="s">
        <v>15</v>
      </c>
      <c r="H23" s="59" t="str">
        <f>リーグ表!$B$30</f>
        <v>ルネス</v>
      </c>
      <c r="I23" s="65" t="str">
        <f>リーグ表!$B$36</f>
        <v>朱雀</v>
      </c>
      <c r="O23"/>
    </row>
    <row r="24" spans="1:15" ht="22.5" customHeight="1" x14ac:dyDescent="0.1">
      <c r="C24" s="41" t="s">
        <v>26</v>
      </c>
      <c r="D24" s="120">
        <v>0.44444444444444442</v>
      </c>
      <c r="E24" s="61" t="s">
        <v>43</v>
      </c>
      <c r="F24" s="62" t="str">
        <f>リーグ表!$B$38</f>
        <v>ＮＦＡ</v>
      </c>
      <c r="G24" s="63" t="s">
        <v>7</v>
      </c>
      <c r="H24" s="64" t="str">
        <f>リーグ表!$B$40</f>
        <v>大原</v>
      </c>
      <c r="I24" s="65" t="str">
        <f>リーグ表!$B$28</f>
        <v>安倍</v>
      </c>
      <c r="O24"/>
    </row>
    <row r="25" spans="1:15" ht="23.25" customHeight="1" x14ac:dyDescent="0.1">
      <c r="C25" s="41" t="s">
        <v>31</v>
      </c>
      <c r="D25" s="120">
        <v>0.47222222222222227</v>
      </c>
      <c r="E25" s="66" t="s">
        <v>23</v>
      </c>
      <c r="F25" s="67" t="str">
        <f>リーグ表!$B$24</f>
        <v>六条</v>
      </c>
      <c r="G25" s="68" t="s">
        <v>7</v>
      </c>
      <c r="H25" s="69" t="str">
        <f>リーグ表!$B$28</f>
        <v>安倍</v>
      </c>
      <c r="I25" s="65" t="str">
        <f>リーグ表!$B$40</f>
        <v>大原</v>
      </c>
      <c r="O25"/>
    </row>
    <row r="26" spans="1:15" ht="23.25" customHeight="1" x14ac:dyDescent="0.1">
      <c r="C26" s="41" t="s">
        <v>27</v>
      </c>
      <c r="D26" s="120">
        <v>0.45833333333333331</v>
      </c>
      <c r="E26" s="56" t="s">
        <v>43</v>
      </c>
      <c r="F26" s="57" t="str">
        <f>リーグ表!$B$34</f>
        <v>奈良</v>
      </c>
      <c r="G26" s="58" t="s">
        <v>7</v>
      </c>
      <c r="H26" s="59" t="str">
        <f>リーグ表!$B$38</f>
        <v>ＮＦＡ</v>
      </c>
      <c r="I26" s="78" t="str">
        <f>リーグ表!$B$24</f>
        <v>六条</v>
      </c>
      <c r="O26"/>
    </row>
    <row r="27" spans="1:15" ht="23.25" customHeight="1" x14ac:dyDescent="0.1">
      <c r="C27" s="42" t="s">
        <v>32</v>
      </c>
      <c r="D27" s="120">
        <v>0.52777777777777779</v>
      </c>
      <c r="E27" s="61" t="s">
        <v>22</v>
      </c>
      <c r="F27" s="62" t="str">
        <f>リーグ表!$B$26</f>
        <v>奈良伏見</v>
      </c>
      <c r="G27" s="63" t="s">
        <v>15</v>
      </c>
      <c r="H27" s="64" t="str">
        <f>リーグ表!$B$30</f>
        <v>ルネス</v>
      </c>
      <c r="I27" s="65" t="str">
        <f>リーグ表!$B$38</f>
        <v>ＮＦＡ</v>
      </c>
      <c r="O27"/>
    </row>
    <row r="28" spans="1:15" ht="22.5" customHeight="1" x14ac:dyDescent="0.1">
      <c r="A28" s="15"/>
      <c r="C28" s="42" t="s">
        <v>28</v>
      </c>
      <c r="D28" s="120">
        <v>0.55555555555555558</v>
      </c>
      <c r="E28" s="56" t="s">
        <v>43</v>
      </c>
      <c r="F28" s="57" t="str">
        <f>リーグ表!$B$36</f>
        <v>朱雀</v>
      </c>
      <c r="G28" s="58" t="s">
        <v>7</v>
      </c>
      <c r="H28" s="59" t="str">
        <f>リーグ表!$B$40</f>
        <v>大原</v>
      </c>
      <c r="I28" s="65" t="str">
        <f>リーグ表!$B$30</f>
        <v>ルネス</v>
      </c>
      <c r="O28"/>
    </row>
    <row r="29" spans="1:15" ht="23.25" customHeight="1" x14ac:dyDescent="0.1">
      <c r="A29" s="15"/>
      <c r="C29" s="42" t="s">
        <v>44</v>
      </c>
      <c r="D29" s="120">
        <v>0.58333333333333337</v>
      </c>
      <c r="E29" s="56" t="s">
        <v>23</v>
      </c>
      <c r="F29" s="57" t="str">
        <f>リーグ表!$B$24</f>
        <v>六条</v>
      </c>
      <c r="G29" s="58" t="s">
        <v>15</v>
      </c>
      <c r="H29" s="59" t="str">
        <f>リーグ表!$B$30</f>
        <v>ルネス</v>
      </c>
      <c r="I29" s="65" t="str">
        <f>リーグ表!$B$36</f>
        <v>朱雀</v>
      </c>
      <c r="O29"/>
    </row>
    <row r="30" spans="1:15" ht="22.5" customHeight="1" x14ac:dyDescent="0.1">
      <c r="A30" s="15"/>
      <c r="C30" s="42" t="s">
        <v>45</v>
      </c>
      <c r="D30" s="120">
        <v>0.61111111111111105</v>
      </c>
      <c r="E30" s="66" t="s">
        <v>43</v>
      </c>
      <c r="F30" s="67" t="str">
        <f>リーグ表!$B$34</f>
        <v>奈良</v>
      </c>
      <c r="G30" s="68" t="s">
        <v>7</v>
      </c>
      <c r="H30" s="69" t="str">
        <f>リーグ表!$B$40</f>
        <v>大原</v>
      </c>
      <c r="I30" s="78" t="str">
        <f>リーグ表!$B$24</f>
        <v>六条</v>
      </c>
      <c r="O30"/>
    </row>
    <row r="31" spans="1:15" ht="22.5" customHeight="1" x14ac:dyDescent="0.1">
      <c r="A31" s="15"/>
      <c r="C31" s="42" t="s">
        <v>46</v>
      </c>
      <c r="D31" s="120">
        <v>0.63888888888888895</v>
      </c>
      <c r="E31" s="56" t="s">
        <v>23</v>
      </c>
      <c r="F31" s="57" t="str">
        <f>リーグ表!$B$26</f>
        <v>奈良伏見</v>
      </c>
      <c r="G31" s="58" t="s">
        <v>7</v>
      </c>
      <c r="H31" s="59" t="str">
        <f>リーグ表!$B$28</f>
        <v>安倍</v>
      </c>
      <c r="I31" s="65" t="str">
        <f>リーグ表!$B$34</f>
        <v>奈良</v>
      </c>
      <c r="O31"/>
    </row>
    <row r="32" spans="1:15" ht="23.25" customHeight="1" thickBot="1" x14ac:dyDescent="0.15">
      <c r="A32" s="15"/>
      <c r="C32" s="43" t="s">
        <v>47</v>
      </c>
      <c r="D32" s="117">
        <v>0.66666666666666663</v>
      </c>
      <c r="E32" s="79" t="s">
        <v>43</v>
      </c>
      <c r="F32" s="80" t="str">
        <f>リーグ表!$B$36</f>
        <v>朱雀</v>
      </c>
      <c r="G32" s="81" t="s">
        <v>7</v>
      </c>
      <c r="H32" s="82" t="str">
        <f>リーグ表!$B$38</f>
        <v>ＮＦＡ</v>
      </c>
      <c r="I32" s="72" t="str">
        <f>リーグ表!$B$26</f>
        <v>奈良伏見</v>
      </c>
      <c r="O32"/>
    </row>
    <row r="33" spans="1:15" ht="20.100000000000001" customHeight="1" thickTop="1" x14ac:dyDescent="0.1">
      <c r="A33" s="15"/>
      <c r="I33"/>
      <c r="J33" s="15"/>
      <c r="K33" s="15"/>
      <c r="L33" s="15"/>
      <c r="M33" s="15"/>
      <c r="N33" s="15"/>
      <c r="O33" s="15"/>
    </row>
    <row r="34" spans="1:15" ht="20.100000000000001" customHeight="1" x14ac:dyDescent="0.1">
      <c r="A34" s="15"/>
      <c r="I34"/>
      <c r="J34" s="15"/>
      <c r="K34" s="15"/>
      <c r="L34" s="15"/>
      <c r="M34" s="15"/>
      <c r="N34" s="15"/>
      <c r="O34" s="15"/>
    </row>
    <row r="35" spans="1:15" ht="20.100000000000001" customHeight="1" x14ac:dyDescent="0.1">
      <c r="A35" s="15"/>
      <c r="I35"/>
      <c r="J35" s="15"/>
      <c r="K35" s="15"/>
      <c r="L35" s="15"/>
      <c r="M35" s="15"/>
      <c r="N35" s="15"/>
      <c r="O35" s="15"/>
    </row>
    <row r="36" spans="1:15" ht="20.100000000000001" customHeight="1" x14ac:dyDescent="0.1">
      <c r="A36" s="15"/>
      <c r="I36"/>
      <c r="J36" s="15"/>
      <c r="K36" s="15"/>
      <c r="L36" s="15"/>
      <c r="M36" s="15"/>
      <c r="N36" s="15"/>
      <c r="O36" s="15"/>
    </row>
    <row r="37" spans="1:15" ht="20.100000000000001" customHeight="1" x14ac:dyDescent="0.1">
      <c r="A37" s="15"/>
      <c r="I37"/>
      <c r="J37" s="15"/>
      <c r="K37" s="15"/>
      <c r="L37" s="15"/>
      <c r="M37" s="15"/>
      <c r="N37" s="15"/>
      <c r="O37" s="15"/>
    </row>
    <row r="38" spans="1:15" ht="20.100000000000001" customHeight="1" x14ac:dyDescent="0.1">
      <c r="A38" s="15"/>
      <c r="I38"/>
      <c r="J38" s="15"/>
      <c r="K38" s="15"/>
      <c r="L38" s="15"/>
      <c r="M38" s="15"/>
      <c r="N38" s="15"/>
      <c r="O38" s="15"/>
    </row>
    <row r="39" spans="1:15" ht="20.100000000000001" customHeight="1" x14ac:dyDescent="0.1">
      <c r="A39" s="15"/>
      <c r="I39"/>
      <c r="J39" s="15"/>
      <c r="K39" s="15"/>
      <c r="L39" s="15"/>
      <c r="M39" s="15"/>
      <c r="N39" s="15"/>
      <c r="O39" s="15"/>
    </row>
    <row r="40" spans="1:15" ht="20.100000000000001" customHeight="1" x14ac:dyDescent="0.1">
      <c r="A40" s="15"/>
      <c r="I40"/>
      <c r="J40" s="15"/>
      <c r="K40" s="15"/>
      <c r="L40" s="15"/>
      <c r="M40" s="15"/>
      <c r="N40" s="15"/>
      <c r="O40" s="15"/>
    </row>
    <row r="41" spans="1:15" ht="20.100000000000001" customHeight="1" x14ac:dyDescent="0.1">
      <c r="A41" s="15"/>
      <c r="I41"/>
      <c r="J41" s="15"/>
      <c r="K41" s="15"/>
      <c r="L41" s="15"/>
      <c r="M41" s="15"/>
      <c r="N41" s="15"/>
      <c r="O41" s="15"/>
    </row>
    <row r="42" spans="1:15" ht="20.100000000000001" customHeight="1" x14ac:dyDescent="0.1">
      <c r="A42" s="15"/>
      <c r="I42"/>
      <c r="J42" s="15"/>
      <c r="K42" s="15"/>
      <c r="L42" s="15"/>
      <c r="M42" s="15"/>
      <c r="N42" s="15"/>
      <c r="O42" s="15"/>
    </row>
    <row r="43" spans="1:15" ht="16.5" customHeight="1" x14ac:dyDescent="0.1">
      <c r="A43" s="15"/>
      <c r="I43"/>
      <c r="J43" s="15"/>
      <c r="K43" s="15"/>
      <c r="L43" s="15"/>
      <c r="M43" s="15"/>
      <c r="N43" s="15"/>
      <c r="O43" s="15"/>
    </row>
    <row r="44" spans="1:15" ht="8.25" customHeight="1" x14ac:dyDescent="0.1">
      <c r="A44" s="15"/>
      <c r="I44"/>
      <c r="J44" s="15"/>
      <c r="K44" s="15"/>
      <c r="L44" s="15"/>
      <c r="M44" s="15"/>
      <c r="N44" s="15"/>
      <c r="O44" s="15"/>
    </row>
    <row r="45" spans="1:15" ht="14.25" customHeight="1" x14ac:dyDescent="0.1">
      <c r="A45" s="15"/>
      <c r="I45"/>
      <c r="J45" s="15"/>
      <c r="K45" s="15"/>
      <c r="L45" s="15"/>
      <c r="M45" s="15"/>
      <c r="N45" s="15"/>
      <c r="O45" s="15"/>
    </row>
    <row r="46" spans="1:15" ht="14.25" customHeight="1" x14ac:dyDescent="0.1">
      <c r="A46" s="15"/>
      <c r="I46"/>
      <c r="J46" s="15"/>
      <c r="K46" s="15"/>
      <c r="L46" s="15"/>
      <c r="M46" s="15"/>
      <c r="N46" s="15"/>
      <c r="O46" s="15"/>
    </row>
    <row r="47" spans="1:15" s="15" customFormat="1" ht="9.9499999999999993" customHeight="1" x14ac:dyDescent="0.1"/>
    <row r="48" spans="1:15" s="15" customFormat="1" ht="9.9499999999999993" customHeight="1" x14ac:dyDescent="0.1"/>
    <row r="49" s="15" customFormat="1" ht="9.9499999999999993" customHeight="1" x14ac:dyDescent="0.1"/>
    <row r="50" s="15" customFormat="1" ht="9.9499999999999993" customHeight="1" x14ac:dyDescent="0.1"/>
    <row r="51" s="15" customFormat="1" ht="9.9499999999999993" customHeight="1" x14ac:dyDescent="0.1"/>
    <row r="52" s="15" customFormat="1" ht="9.9499999999999993" customHeight="1" x14ac:dyDescent="0.1"/>
    <row r="53" s="15" customFormat="1" ht="9.9499999999999993" customHeight="1" x14ac:dyDescent="0.1"/>
    <row r="54" s="15" customFormat="1" ht="9.9499999999999993" customHeight="1" x14ac:dyDescent="0.1"/>
    <row r="55" s="15" customFormat="1" ht="9.9499999999999993" customHeight="1" x14ac:dyDescent="0.1"/>
    <row r="56" s="15" customFormat="1" ht="9.9499999999999993" customHeight="1" x14ac:dyDescent="0.1"/>
    <row r="57" s="15" customFormat="1" ht="9.9499999999999993" customHeight="1" x14ac:dyDescent="0.1"/>
    <row r="58" s="15" customFormat="1" ht="9.9499999999999993" customHeight="1" x14ac:dyDescent="0.1"/>
    <row r="59" s="15" customFormat="1" ht="9.9499999999999993" customHeight="1" x14ac:dyDescent="0.1"/>
    <row r="60" s="15" customFormat="1" ht="9.9499999999999993" customHeight="1" x14ac:dyDescent="0.1"/>
    <row r="61" s="15" customFormat="1" ht="9.9499999999999993" customHeight="1" x14ac:dyDescent="0.1"/>
    <row r="62" s="15" customFormat="1" ht="9.9499999999999993" customHeight="1" x14ac:dyDescent="0.1"/>
    <row r="63" s="15" customFormat="1" ht="5.25" customHeight="1" x14ac:dyDescent="0.1"/>
    <row r="64" s="15" customFormat="1" ht="14.25" customHeight="1" x14ac:dyDescent="0.1"/>
    <row r="65" s="15" customFormat="1" ht="14.25" customHeight="1" x14ac:dyDescent="0.1"/>
    <row r="66" s="15" customFormat="1" ht="9.9499999999999993" customHeight="1" x14ac:dyDescent="0.1"/>
    <row r="67" s="15" customFormat="1" ht="9.9499999999999993" customHeight="1" x14ac:dyDescent="0.1"/>
    <row r="68" s="15" customFormat="1" ht="9.9499999999999993" customHeight="1" x14ac:dyDescent="0.1"/>
    <row r="69" s="15" customFormat="1" ht="9.9499999999999993" customHeight="1" x14ac:dyDescent="0.1"/>
    <row r="70" s="15" customFormat="1" ht="9.9499999999999993" customHeight="1" x14ac:dyDescent="0.1"/>
    <row r="71" s="15" customFormat="1" ht="9.9499999999999993" customHeight="1" x14ac:dyDescent="0.1"/>
    <row r="72" s="15" customFormat="1" ht="9.9499999999999993" customHeight="1" x14ac:dyDescent="0.1"/>
    <row r="73" s="15" customFormat="1" ht="9.9499999999999993" customHeight="1" x14ac:dyDescent="0.1"/>
    <row r="74" s="15" customFormat="1" ht="9.9499999999999993" customHeight="1" x14ac:dyDescent="0.1"/>
    <row r="75" s="15" customFormat="1" ht="9.9499999999999993" customHeight="1" x14ac:dyDescent="0.1"/>
    <row r="76" s="15" customFormat="1" ht="9.9499999999999993" customHeight="1" x14ac:dyDescent="0.1"/>
    <row r="77" s="15" customFormat="1" ht="9.9499999999999993" customHeight="1" x14ac:dyDescent="0.1"/>
    <row r="78" s="15" customFormat="1" ht="9.9499999999999993" customHeight="1" x14ac:dyDescent="0.1"/>
    <row r="79" s="15" customFormat="1" ht="9.9499999999999993" customHeight="1" x14ac:dyDescent="0.1"/>
    <row r="80" s="15" customFormat="1" ht="9.9499999999999993" customHeight="1" x14ac:dyDescent="0.1"/>
    <row r="81" spans="10:15" s="15" customFormat="1" ht="9.9499999999999993" customHeight="1" x14ac:dyDescent="0.1"/>
    <row r="82" spans="10:15" s="15" customFormat="1" ht="9.9499999999999993" customHeight="1" x14ac:dyDescent="0.1"/>
    <row r="83" spans="10:15" s="15" customFormat="1" ht="12.75" customHeight="1" x14ac:dyDescent="0.1"/>
    <row r="84" spans="10:15" s="15" customFormat="1" ht="15" customHeight="1" x14ac:dyDescent="0.1"/>
    <row r="85" spans="10:15" s="15" customFormat="1" ht="9.9499999999999993" customHeight="1" x14ac:dyDescent="0.1"/>
    <row r="86" spans="10:15" s="15" customFormat="1" ht="9.9499999999999993" customHeight="1" x14ac:dyDescent="0.1"/>
    <row r="87" spans="10:15" s="15" customFormat="1" ht="9.9499999999999993" customHeight="1" x14ac:dyDescent="0.1"/>
    <row r="88" spans="10:15" s="15" customFormat="1" ht="9.9499999999999993" customHeight="1" x14ac:dyDescent="0.1">
      <c r="J88"/>
      <c r="K88"/>
      <c r="L88"/>
      <c r="M88"/>
      <c r="N88"/>
      <c r="O88" s="1"/>
    </row>
    <row r="89" spans="10:15" s="15" customFormat="1" ht="9.9499999999999993" customHeight="1" x14ac:dyDescent="0.1">
      <c r="J89"/>
      <c r="K89"/>
      <c r="L89"/>
      <c r="M89"/>
      <c r="N89"/>
      <c r="O89" s="1"/>
    </row>
    <row r="90" spans="10:15" s="15" customFormat="1" ht="9.9499999999999993" customHeight="1" x14ac:dyDescent="0.1">
      <c r="J90"/>
      <c r="K90"/>
      <c r="L90"/>
      <c r="M90"/>
      <c r="N90"/>
      <c r="O90" s="1"/>
    </row>
    <row r="91" spans="10:15" s="15" customFormat="1" ht="9.9499999999999993" customHeight="1" x14ac:dyDescent="0.1">
      <c r="J91"/>
      <c r="K91"/>
      <c r="L91"/>
      <c r="M91"/>
      <c r="N91"/>
      <c r="O91" s="1"/>
    </row>
    <row r="92" spans="10:15" s="15" customFormat="1" ht="9.9499999999999993" customHeight="1" x14ac:dyDescent="0.1">
      <c r="J92"/>
      <c r="K92"/>
      <c r="L92"/>
      <c r="M92"/>
      <c r="N92"/>
      <c r="O92" s="1"/>
    </row>
    <row r="93" spans="10:15" s="15" customFormat="1" ht="9.9499999999999993" customHeight="1" x14ac:dyDescent="0.1">
      <c r="J93"/>
      <c r="K93"/>
      <c r="L93"/>
      <c r="M93"/>
      <c r="N93"/>
      <c r="O93" s="1"/>
    </row>
    <row r="94" spans="10:15" s="15" customFormat="1" ht="9.9499999999999993" customHeight="1" x14ac:dyDescent="0.1">
      <c r="J94"/>
      <c r="K94"/>
      <c r="L94"/>
      <c r="M94"/>
      <c r="N94"/>
      <c r="O94" s="1"/>
    </row>
    <row r="95" spans="10:15" s="15" customFormat="1" ht="9.9499999999999993" customHeight="1" x14ac:dyDescent="0.1">
      <c r="J95"/>
      <c r="K95"/>
      <c r="L95"/>
      <c r="M95"/>
      <c r="N95"/>
      <c r="O95" s="1"/>
    </row>
    <row r="96" spans="10:15" s="15" customFormat="1" ht="9.9499999999999993" customHeight="1" x14ac:dyDescent="0.1">
      <c r="J96"/>
      <c r="K96"/>
      <c r="L96"/>
      <c r="M96"/>
      <c r="N96"/>
      <c r="O96" s="1"/>
    </row>
    <row r="97" spans="1:16" s="15" customFormat="1" ht="9.9499999999999993" customHeight="1" x14ac:dyDescent="0.1">
      <c r="J97"/>
      <c r="K97"/>
      <c r="L97"/>
      <c r="M97"/>
      <c r="N97"/>
      <c r="O97" s="1"/>
    </row>
    <row r="98" spans="1:16" s="15" customFormat="1" ht="9.9499999999999993" customHeight="1" x14ac:dyDescent="0.1">
      <c r="J98"/>
      <c r="K98"/>
      <c r="L98"/>
      <c r="M98"/>
      <c r="N98"/>
      <c r="O98" s="1"/>
    </row>
    <row r="99" spans="1:16" s="15" customFormat="1" ht="9.9499999999999993" customHeight="1" x14ac:dyDescent="0.1">
      <c r="A99"/>
      <c r="J99"/>
      <c r="K99"/>
      <c r="L99"/>
      <c r="M99"/>
      <c r="N99"/>
      <c r="O99" s="1"/>
    </row>
    <row r="100" spans="1:16" s="15" customFormat="1" ht="9.9499999999999993" customHeight="1" x14ac:dyDescent="0.1">
      <c r="A100"/>
      <c r="J100"/>
      <c r="K100"/>
      <c r="L100"/>
      <c r="M100"/>
      <c r="N100"/>
      <c r="O100" s="1"/>
    </row>
    <row r="101" spans="1:16" s="15" customFormat="1" ht="9.9499999999999993" customHeight="1" x14ac:dyDescent="0.1">
      <c r="A101"/>
      <c r="J101"/>
      <c r="K101"/>
      <c r="L101"/>
      <c r="M101"/>
      <c r="N101"/>
      <c r="O101" s="1"/>
    </row>
    <row r="102" spans="1:16" s="15" customFormat="1" ht="12.75" customHeight="1" x14ac:dyDescent="0.1">
      <c r="A102"/>
      <c r="B102"/>
      <c r="C102"/>
      <c r="D102"/>
      <c r="E102"/>
      <c r="F102"/>
      <c r="G102"/>
      <c r="H102"/>
      <c r="I102" s="1"/>
      <c r="J102"/>
      <c r="K102"/>
      <c r="L102"/>
      <c r="M102"/>
      <c r="N102"/>
      <c r="O102" s="1"/>
      <c r="P102"/>
    </row>
    <row r="103" spans="1:16" s="15" customFormat="1" ht="14.25" customHeight="1" x14ac:dyDescent="0.1">
      <c r="A103"/>
      <c r="B103"/>
      <c r="C103"/>
      <c r="D103"/>
      <c r="E103"/>
      <c r="F103"/>
      <c r="G103"/>
      <c r="H103"/>
      <c r="I103" s="1"/>
      <c r="J103"/>
      <c r="K103"/>
      <c r="L103"/>
      <c r="M103"/>
      <c r="N103"/>
      <c r="O103" s="1"/>
      <c r="P103"/>
    </row>
    <row r="104" spans="1:16" s="15" customFormat="1" ht="9.9499999999999993" customHeight="1" x14ac:dyDescent="0.1">
      <c r="A104"/>
      <c r="B104"/>
      <c r="C104"/>
      <c r="D104"/>
      <c r="E104"/>
      <c r="F104"/>
      <c r="G104"/>
      <c r="H104"/>
      <c r="I104" s="1"/>
      <c r="J104"/>
      <c r="K104"/>
      <c r="L104"/>
      <c r="M104"/>
      <c r="N104"/>
      <c r="O104" s="1"/>
      <c r="P104"/>
    </row>
    <row r="105" spans="1:16" s="15" customFormat="1" ht="9.9499999999999993" customHeight="1" x14ac:dyDescent="0.1">
      <c r="A105"/>
      <c r="B105"/>
      <c r="C105"/>
      <c r="D105"/>
      <c r="E105"/>
      <c r="F105"/>
      <c r="G105"/>
      <c r="H105"/>
      <c r="I105" s="1"/>
      <c r="J105"/>
      <c r="K105"/>
      <c r="L105"/>
      <c r="M105"/>
      <c r="N105"/>
      <c r="O105" s="1"/>
      <c r="P105"/>
    </row>
    <row r="106" spans="1:16" s="15" customFormat="1" ht="9.9499999999999993" customHeight="1" x14ac:dyDescent="0.1">
      <c r="A106"/>
      <c r="B106"/>
      <c r="C106"/>
      <c r="D106"/>
      <c r="E106"/>
      <c r="F106"/>
      <c r="G106"/>
      <c r="H106"/>
      <c r="I106" s="1"/>
      <c r="J106"/>
      <c r="K106"/>
      <c r="L106"/>
      <c r="M106"/>
      <c r="N106"/>
      <c r="O106" s="1"/>
      <c r="P106"/>
    </row>
    <row r="107" spans="1:16" s="15" customFormat="1" ht="9.9499999999999993" customHeight="1" x14ac:dyDescent="0.1">
      <c r="A107"/>
      <c r="B107"/>
      <c r="C107"/>
      <c r="D107"/>
      <c r="E107"/>
      <c r="F107"/>
      <c r="G107"/>
      <c r="H107"/>
      <c r="I107" s="1"/>
      <c r="J107"/>
      <c r="K107"/>
      <c r="L107"/>
      <c r="M107"/>
      <c r="N107"/>
      <c r="O107" s="1"/>
      <c r="P107"/>
    </row>
    <row r="108" spans="1:16" s="15" customFormat="1" ht="9.9499999999999993" customHeight="1" x14ac:dyDescent="0.1">
      <c r="A108"/>
      <c r="B108"/>
      <c r="C108"/>
      <c r="D108"/>
      <c r="E108"/>
      <c r="F108"/>
      <c r="G108"/>
      <c r="H108"/>
      <c r="I108" s="1"/>
      <c r="J108"/>
      <c r="K108"/>
      <c r="L108"/>
      <c r="M108"/>
      <c r="N108"/>
      <c r="O108" s="1"/>
      <c r="P108"/>
    </row>
    <row r="109" spans="1:16" s="15" customFormat="1" ht="9.9499999999999993" customHeight="1" x14ac:dyDescent="0.1">
      <c r="A109"/>
      <c r="B109"/>
      <c r="C109"/>
      <c r="D109"/>
      <c r="E109"/>
      <c r="F109"/>
      <c r="G109"/>
      <c r="H109"/>
      <c r="I109" s="1"/>
      <c r="J109"/>
      <c r="K109"/>
      <c r="L109"/>
      <c r="M109"/>
      <c r="N109"/>
      <c r="O109" s="1"/>
      <c r="P109"/>
    </row>
    <row r="110" spans="1:16" s="15" customFormat="1" ht="9.9499999999999993" customHeight="1" x14ac:dyDescent="0.1">
      <c r="A110"/>
      <c r="B110"/>
      <c r="C110"/>
      <c r="D110"/>
      <c r="E110"/>
      <c r="F110"/>
      <c r="G110"/>
      <c r="H110"/>
      <c r="I110" s="1"/>
      <c r="J110"/>
      <c r="K110"/>
      <c r="L110"/>
      <c r="M110"/>
      <c r="N110"/>
      <c r="O110" s="1"/>
      <c r="P110"/>
    </row>
    <row r="111" spans="1:16" s="15" customFormat="1" ht="9.9499999999999993" customHeight="1" x14ac:dyDescent="0.1">
      <c r="A111"/>
      <c r="B111"/>
      <c r="C111"/>
      <c r="D111"/>
      <c r="E111"/>
      <c r="F111"/>
      <c r="G111"/>
      <c r="H111"/>
      <c r="I111" s="1"/>
      <c r="J111"/>
      <c r="K111"/>
      <c r="L111"/>
      <c r="M111"/>
      <c r="N111"/>
      <c r="O111" s="1"/>
      <c r="P111"/>
    </row>
    <row r="112" spans="1:16" s="15" customFormat="1" ht="9.9499999999999993" customHeight="1" x14ac:dyDescent="0.1">
      <c r="A112"/>
      <c r="B112"/>
      <c r="C112"/>
      <c r="D112"/>
      <c r="E112"/>
      <c r="F112"/>
      <c r="G112"/>
      <c r="H112"/>
      <c r="I112" s="1"/>
      <c r="J112"/>
      <c r="K112"/>
      <c r="L112"/>
      <c r="M112"/>
      <c r="N112"/>
      <c r="O112" s="1"/>
      <c r="P112"/>
    </row>
    <row r="113" spans="1:16" s="15" customFormat="1" ht="9.9499999999999993" customHeight="1" x14ac:dyDescent="0.1">
      <c r="A113"/>
      <c r="B113"/>
      <c r="C113"/>
      <c r="D113"/>
      <c r="E113"/>
      <c r="F113"/>
      <c r="G113"/>
      <c r="H113"/>
      <c r="I113" s="1"/>
      <c r="J113"/>
      <c r="K113"/>
      <c r="L113"/>
      <c r="M113"/>
      <c r="N113"/>
      <c r="O113" s="1"/>
      <c r="P113"/>
    </row>
    <row r="114" spans="1:16" s="15" customFormat="1" ht="9.9499999999999993" customHeight="1" x14ac:dyDescent="0.1">
      <c r="A114"/>
      <c r="B114"/>
      <c r="C114"/>
      <c r="D114"/>
      <c r="E114"/>
      <c r="F114"/>
      <c r="G114"/>
      <c r="H114"/>
      <c r="I114" s="1"/>
      <c r="J114"/>
      <c r="K114"/>
      <c r="L114"/>
      <c r="M114"/>
      <c r="N114"/>
      <c r="O114" s="1"/>
      <c r="P114"/>
    </row>
    <row r="115" spans="1:16" s="15" customFormat="1" ht="9.9499999999999993" customHeight="1" x14ac:dyDescent="0.1">
      <c r="A115"/>
      <c r="B115"/>
      <c r="C115"/>
      <c r="D115"/>
      <c r="E115"/>
      <c r="F115"/>
      <c r="G115"/>
      <c r="H115"/>
      <c r="I115" s="1"/>
      <c r="J115"/>
      <c r="K115"/>
      <c r="L115"/>
      <c r="M115"/>
      <c r="N115"/>
      <c r="O115" s="1"/>
      <c r="P115"/>
    </row>
    <row r="116" spans="1:16" s="15" customFormat="1" ht="9.9499999999999993" customHeight="1" x14ac:dyDescent="0.1">
      <c r="A116"/>
      <c r="B116"/>
      <c r="C116"/>
      <c r="D116"/>
      <c r="E116"/>
      <c r="F116"/>
      <c r="G116"/>
      <c r="H116"/>
      <c r="I116" s="1"/>
      <c r="J116"/>
      <c r="K116"/>
      <c r="L116"/>
      <c r="M116"/>
      <c r="N116"/>
      <c r="O116" s="1"/>
      <c r="P116"/>
    </row>
    <row r="117" spans="1:16" s="15" customFormat="1" ht="9.9499999999999993" customHeight="1" x14ac:dyDescent="0.1">
      <c r="A117"/>
      <c r="B117"/>
      <c r="C117"/>
      <c r="D117"/>
      <c r="E117"/>
      <c r="F117"/>
      <c r="G117"/>
      <c r="H117"/>
      <c r="I117" s="1"/>
      <c r="J117"/>
      <c r="K117"/>
      <c r="L117"/>
      <c r="M117"/>
      <c r="N117"/>
      <c r="O117" s="1"/>
      <c r="P117"/>
    </row>
    <row r="118" spans="1:16" ht="9.9499999999999993" customHeight="1" x14ac:dyDescent="0.1"/>
    <row r="119" spans="1:16" ht="9.9499999999999993" customHeight="1" x14ac:dyDescent="0.1"/>
  </sheetData>
  <mergeCells count="4">
    <mergeCell ref="D19:I19"/>
    <mergeCell ref="E1:H1"/>
    <mergeCell ref="D3:I3"/>
    <mergeCell ref="D18:I18"/>
  </mergeCells>
  <phoneticPr fontId="1"/>
  <pageMargins left="0.49" right="0.48" top="0.78" bottom="0.65" header="0.51200000000000001" footer="0.51200000000000001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リーグ表</vt:lpstr>
      <vt:lpstr>第２日目 (2)</vt:lpstr>
      <vt:lpstr>時間表 (2)</vt:lpstr>
    </vt:vector>
  </TitlesOfParts>
  <Company>近畿郵政局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近畿郵政局</dc:creator>
  <cp:lastModifiedBy>柿本</cp:lastModifiedBy>
  <cp:lastPrinted>2023-03-06T10:28:15Z</cp:lastPrinted>
  <dcterms:created xsi:type="dcterms:W3CDTF">2002-10-21T07:31:59Z</dcterms:created>
  <dcterms:modified xsi:type="dcterms:W3CDTF">2023-05-03T05:46:38Z</dcterms:modified>
</cp:coreProperties>
</file>